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drawings/drawing4.xml" ContentType="application/vnd.openxmlformats-officedocument.drawing+xml"/>
  <Override PartName="/xl/charts/chart4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cer\Videos\movie\Documents\"/>
    </mc:Choice>
  </mc:AlternateContent>
  <bookViews>
    <workbookView xWindow="0" yWindow="0" windowWidth="20115" windowHeight="8970" activeTab="3"/>
  </bookViews>
  <sheets>
    <sheet name="Education Cost Plan Summary" sheetId="1" r:id="rId1"/>
    <sheet name="College Expense Plan" sheetId="2" r:id="rId2"/>
    <sheet name="Employment Income Plan" sheetId="3" r:id="rId3"/>
    <sheet name="Education Resource Plan" sheetId="4" r:id="rId4"/>
    <sheet name="Loan Repayment Plan" sheetId="5" r:id="rId5"/>
  </sheets>
  <calcPr calcId="152511"/>
</workbook>
</file>

<file path=xl/calcChain.xml><?xml version="1.0" encoding="utf-8"?>
<calcChain xmlns="http://schemas.openxmlformats.org/spreadsheetml/2006/main">
  <c r="F4" i="4" l="1"/>
  <c r="M16" i="3"/>
  <c r="M17" i="3" s="1"/>
  <c r="I16" i="3"/>
  <c r="I17" i="3" s="1"/>
  <c r="E16" i="3"/>
  <c r="E17" i="3" s="1"/>
  <c r="M15" i="3"/>
  <c r="L15" i="3"/>
  <c r="L16" i="3" s="1"/>
  <c r="K15" i="3"/>
  <c r="J15" i="3"/>
  <c r="J16" i="3" s="1"/>
  <c r="J17" i="3" s="1"/>
  <c r="I15" i="3"/>
  <c r="H15" i="3"/>
  <c r="H16" i="3" s="1"/>
  <c r="G15" i="3"/>
  <c r="F15" i="3"/>
  <c r="F16" i="3" s="1"/>
  <c r="F17" i="3" s="1"/>
  <c r="E15" i="3"/>
  <c r="D15" i="3"/>
  <c r="D16" i="3" s="1"/>
  <c r="C15" i="3"/>
  <c r="B15" i="3"/>
  <c r="B16" i="3" s="1"/>
  <c r="N14" i="3"/>
  <c r="J9" i="3"/>
  <c r="J10" i="3" s="1"/>
  <c r="F9" i="3"/>
  <c r="F10" i="3" s="1"/>
  <c r="B9" i="3"/>
  <c r="B10" i="3" s="1"/>
  <c r="M8" i="3"/>
  <c r="M9" i="3" s="1"/>
  <c r="L8" i="3"/>
  <c r="K8" i="3"/>
  <c r="K9" i="3" s="1"/>
  <c r="K10" i="3" s="1"/>
  <c r="J8" i="3"/>
  <c r="J11" i="3" s="1"/>
  <c r="I8" i="3"/>
  <c r="I9" i="3" s="1"/>
  <c r="H8" i="3"/>
  <c r="G8" i="3"/>
  <c r="G9" i="3" s="1"/>
  <c r="G10" i="3" s="1"/>
  <c r="F8" i="3"/>
  <c r="E8" i="3"/>
  <c r="E9" i="3" s="1"/>
  <c r="D8" i="3"/>
  <c r="C8" i="3"/>
  <c r="C9" i="3" s="1"/>
  <c r="C10" i="3" s="1"/>
  <c r="B8" i="3"/>
  <c r="N8" i="3" s="1"/>
  <c r="N7" i="3"/>
  <c r="B21" i="3" s="1"/>
  <c r="D14" i="2"/>
  <c r="D3" i="4" s="1"/>
  <c r="D5" i="4" s="1"/>
  <c r="B14" i="2"/>
  <c r="B3" i="4" s="1"/>
  <c r="F13" i="2"/>
  <c r="E13" i="2"/>
  <c r="C13" i="2"/>
  <c r="E12" i="2"/>
  <c r="F12" i="2" s="1"/>
  <c r="C12" i="2"/>
  <c r="E11" i="2"/>
  <c r="C11" i="2"/>
  <c r="F11" i="2" s="1"/>
  <c r="E10" i="2"/>
  <c r="C10" i="2"/>
  <c r="F10" i="2" s="1"/>
  <c r="F9" i="2"/>
  <c r="E9" i="2"/>
  <c r="E8" i="2"/>
  <c r="E14" i="2" s="1"/>
  <c r="C8" i="2"/>
  <c r="C14" i="2" s="1"/>
  <c r="A5" i="2"/>
  <c r="A4" i="2"/>
  <c r="E16" i="1"/>
  <c r="D16" i="1"/>
  <c r="C16" i="1"/>
  <c r="B16" i="1"/>
  <c r="F16" i="1" s="1"/>
  <c r="D15" i="1"/>
  <c r="B15" i="1"/>
  <c r="A9" i="1"/>
  <c r="B6" i="1"/>
  <c r="B5" i="1"/>
  <c r="C3" i="4" l="1"/>
  <c r="C5" i="4" s="1"/>
  <c r="C15" i="1"/>
  <c r="F11" i="3"/>
  <c r="B17" i="3"/>
  <c r="D18" i="3"/>
  <c r="D17" i="3"/>
  <c r="H18" i="3"/>
  <c r="H17" i="3"/>
  <c r="L18" i="3"/>
  <c r="L17" i="3"/>
  <c r="E3" i="4"/>
  <c r="E5" i="4" s="1"/>
  <c r="E15" i="1"/>
  <c r="B5" i="4"/>
  <c r="D9" i="4"/>
  <c r="D22" i="4"/>
  <c r="D17" i="1"/>
  <c r="D18" i="1" s="1"/>
  <c r="L11" i="3"/>
  <c r="C21" i="3"/>
  <c r="E10" i="3"/>
  <c r="E11" i="3" s="1"/>
  <c r="I10" i="3"/>
  <c r="I11" i="3" s="1"/>
  <c r="M10" i="3"/>
  <c r="M11" i="3" s="1"/>
  <c r="E18" i="3"/>
  <c r="I18" i="3"/>
  <c r="M18" i="3"/>
  <c r="F8" i="2"/>
  <c r="F14" i="2" s="1"/>
  <c r="D9" i="3"/>
  <c r="D10" i="3" s="1"/>
  <c r="N10" i="3" s="1"/>
  <c r="H9" i="3"/>
  <c r="H10" i="3" s="1"/>
  <c r="L9" i="3"/>
  <c r="L10" i="3" s="1"/>
  <c r="B11" i="3"/>
  <c r="C16" i="3"/>
  <c r="C17" i="3" s="1"/>
  <c r="G16" i="3"/>
  <c r="G17" i="3" s="1"/>
  <c r="K16" i="3"/>
  <c r="K17" i="3" s="1"/>
  <c r="C11" i="3"/>
  <c r="G11" i="3"/>
  <c r="K11" i="3"/>
  <c r="B18" i="3"/>
  <c r="F18" i="3"/>
  <c r="J18" i="3"/>
  <c r="N15" i="3"/>
  <c r="N18" i="3" l="1"/>
  <c r="B9" i="4"/>
  <c r="B22" i="4"/>
  <c r="B17" i="1"/>
  <c r="B10" i="4"/>
  <c r="C18" i="3"/>
  <c r="D11" i="3"/>
  <c r="D10" i="4"/>
  <c r="D11" i="4" s="1"/>
  <c r="H11" i="3"/>
  <c r="N17" i="3"/>
  <c r="B24" i="3" s="1"/>
  <c r="C24" i="3" s="1"/>
  <c r="E16" i="4" s="1"/>
  <c r="B22" i="3"/>
  <c r="E9" i="4"/>
  <c r="E22" i="4"/>
  <c r="E17" i="1"/>
  <c r="E18" i="1" s="1"/>
  <c r="K18" i="3"/>
  <c r="N16" i="3"/>
  <c r="N9" i="3"/>
  <c r="F15" i="1"/>
  <c r="B16" i="4"/>
  <c r="F3" i="4"/>
  <c r="F5" i="4" s="1"/>
  <c r="G18" i="3"/>
  <c r="C22" i="4"/>
  <c r="C17" i="1"/>
  <c r="C18" i="1" s="1"/>
  <c r="C10" i="4"/>
  <c r="C11" i="4" s="1"/>
  <c r="C9" i="4"/>
  <c r="B23" i="3" l="1"/>
  <c r="C23" i="3" s="1"/>
  <c r="D16" i="4" s="1"/>
  <c r="N11" i="3"/>
  <c r="F9" i="4"/>
  <c r="B17" i="4"/>
  <c r="C22" i="3"/>
  <c r="B25" i="3"/>
  <c r="B11" i="4"/>
  <c r="D12" i="4"/>
  <c r="D23" i="4" s="1"/>
  <c r="F17" i="1"/>
  <c r="B18" i="1"/>
  <c r="C12" i="4"/>
  <c r="C23" i="4" s="1"/>
  <c r="F18" i="1"/>
  <c r="E10" i="4"/>
  <c r="F22" i="4"/>
  <c r="C24" i="4" l="1"/>
  <c r="C16" i="4"/>
  <c r="C25" i="3"/>
  <c r="E11" i="4"/>
  <c r="F11" i="4" s="1"/>
  <c r="D24" i="4"/>
  <c r="B18" i="4"/>
  <c r="B19" i="4" s="1"/>
  <c r="C15" i="4" s="1"/>
  <c r="C17" i="4" s="1"/>
  <c r="F10" i="4"/>
  <c r="B12" i="4"/>
  <c r="C19" i="4" l="1"/>
  <c r="D15" i="4" s="1"/>
  <c r="D17" i="4" s="1"/>
  <c r="E12" i="4"/>
  <c r="E23" i="4" s="1"/>
  <c r="C18" i="4"/>
  <c r="B23" i="4"/>
  <c r="C25" i="4"/>
  <c r="C26" i="4" l="1"/>
  <c r="C27" i="4" s="1"/>
  <c r="C28" i="4" s="1"/>
  <c r="F23" i="4"/>
  <c r="B24" i="4"/>
  <c r="D19" i="4"/>
  <c r="E15" i="4" s="1"/>
  <c r="E17" i="4" s="1"/>
  <c r="D18" i="4"/>
  <c r="E24" i="4"/>
  <c r="F12" i="4"/>
  <c r="D25" i="4"/>
  <c r="D26" i="4" l="1"/>
  <c r="D27" i="4"/>
  <c r="D28" i="4" s="1"/>
  <c r="E18" i="4"/>
  <c r="E19" i="4" s="1"/>
  <c r="E25" i="4"/>
  <c r="B25" i="4"/>
  <c r="F24" i="4"/>
  <c r="F25" i="4" l="1"/>
  <c r="B26" i="4"/>
  <c r="F26" i="4" s="1"/>
  <c r="E26" i="4"/>
  <c r="E27" i="4"/>
  <c r="E28" i="4" s="1"/>
  <c r="F28" i="4" s="1"/>
  <c r="B27" i="4" l="1"/>
  <c r="F27" i="4" s="1"/>
</calcChain>
</file>

<file path=xl/sharedStrings.xml><?xml version="1.0" encoding="utf-8"?>
<sst xmlns="http://schemas.openxmlformats.org/spreadsheetml/2006/main" count="131" uniqueCount="82">
  <si>
    <t>Employment Income Plan</t>
  </si>
  <si>
    <t>Minimum wage while at Glendale Community College</t>
  </si>
  <si>
    <t>Minimum wage while at Stanford University</t>
  </si>
  <si>
    <t>PT Hours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</si>
  <si>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</si>
  <si>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</si>
  <si>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</si>
  <si>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</si>
  <si>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</si>
  <si>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</si>
  <si>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</si>
  <si>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</si>
  <si>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</si>
  <si>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</si>
  <si>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</si>
  <si>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</si>
  <si>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Total</t>
  </si>
  <si>
    <t>1st Year</t>
  </si>
  <si>
    <t>2nd Year</t>
  </si>
  <si>
    <t>3rd Year</t>
  </si>
  <si>
    <t>4th Year</t>
  </si>
  <si>
    <t>FT Hours</t>
  </si>
  <si>
    <t xml:space="preserve">Jan </t>
  </si>
  <si>
    <t>Sept</t>
  </si>
  <si>
    <t>Year</t>
  </si>
  <si>
    <t>Hours</t>
  </si>
  <si>
    <t>Income</t>
  </si>
  <si>
    <t>ID:10110159</t>
  </si>
  <si>
    <t>PT: 1,1= 11</t>
  </si>
  <si>
    <t>FT: 0,1= 01</t>
  </si>
  <si>
    <t>Education Resource Plan</t>
  </si>
  <si>
    <t>General Information</t>
  </si>
  <si>
    <t>Year 1</t>
  </si>
  <si>
    <t>Year 2</t>
  </si>
  <si>
    <t>Year 3</t>
  </si>
  <si>
    <t>Year 4</t>
  </si>
  <si>
    <t>Estimated Total Expenses</t>
  </si>
  <si>
    <t>Expected Family Contribution(EFC)</t>
  </si>
  <si>
    <t>Esimated Financial Need(EFN)</t>
  </si>
  <si>
    <t>Financial Aid Package</t>
  </si>
  <si>
    <t>Scholarship</t>
  </si>
  <si>
    <t>Grants</t>
  </si>
  <si>
    <t>Work Supply</t>
  </si>
  <si>
    <t>Total Aid Package</t>
  </si>
  <si>
    <t>Savings Account Information</t>
  </si>
  <si>
    <t>Starting Balance</t>
  </si>
  <si>
    <t>Contributions From Employment</t>
  </si>
  <si>
    <t>Sub-Total Savings</t>
  </si>
  <si>
    <t>Deductions from Savings(from the table below)</t>
  </si>
  <si>
    <t>Running Account Balance</t>
  </si>
  <si>
    <t>Running Status</t>
  </si>
  <si>
    <t>EFN(from the table above)</t>
  </si>
  <si>
    <t>Total Aid Package(from table above)</t>
  </si>
  <si>
    <t>Current Funds Needed</t>
  </si>
  <si>
    <t>Deductions from Savings</t>
  </si>
  <si>
    <t>Loan (if needed)</t>
  </si>
  <si>
    <t>Sub-Total of Funds Provided</t>
  </si>
  <si>
    <t>Net Position</t>
  </si>
  <si>
    <t>Education Cost Plan Summary</t>
  </si>
  <si>
    <t>College Expense Plan</t>
  </si>
  <si>
    <t>Student Name:</t>
  </si>
  <si>
    <t>Estimated Annual College Cost Link</t>
  </si>
  <si>
    <t>Today`s Date:</t>
  </si>
  <si>
    <t>Community College Name:</t>
  </si>
  <si>
    <t>University Name :</t>
  </si>
  <si>
    <t xml:space="preserve">College Expense Categories </t>
  </si>
  <si>
    <t>College Status:</t>
  </si>
  <si>
    <t>On Campus</t>
  </si>
  <si>
    <t xml:space="preserve">SchoolTuition &amp; Fees </t>
  </si>
  <si>
    <t>Four-year Private School</t>
  </si>
  <si>
    <t>Four-year Public School</t>
  </si>
  <si>
    <t>Two-year Public School</t>
  </si>
  <si>
    <t>Summary Data</t>
  </si>
  <si>
    <t xml:space="preserve">Estimated Total Expenses </t>
  </si>
  <si>
    <t>Room &amp; Board</t>
  </si>
  <si>
    <t>-</t>
  </si>
  <si>
    <t>Books &amp; Supplies</t>
  </si>
  <si>
    <t>Transportation</t>
  </si>
  <si>
    <t>Personal Living Expenses</t>
  </si>
  <si>
    <t>Miscelleneous</t>
  </si>
  <si>
    <t>Estimated Financial Need(EFN)</t>
  </si>
  <si>
    <t>Estimated Total Expense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</si>
</sst>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&quot;$&quot;#,##0.00"/>
    <numFmt numFmtId="165" formatCode="&quot;$&quot;#,##0"/>
  </numFmts>
  <fonts count="9" x14ac:knownFonts="1">
    <font>
      <sz val="10"/>
      <color rgb="FF000000"/>
      <name val="Arial"/>
    </font>
    <font>
      <b/>
      <sz val="14"/>
      <name val="Arial"/>
    </font>
    <font>
      <b/>
      <sz val="10"/>
      <name val="Arial"/>
    </font>
    <font>
      <b/>
      <sz val="10"/>
      <color rgb="FFFFFFFF"/>
      <name val="Arial"/>
    </font>
    <font>
      <sz val="10"/>
      <color rgb="FFFFFFFF"/>
      <name val="Arial"/>
    </font>
    <font>
      <sz val="10"/>
      <color rgb="FF000000"/>
      <name val="Arial"/>
    </font>
    <font>
      <sz val="10"/>
      <name val="Arial"/>
    </font>
    <font>
      <b/>
      <u/>
      <sz val="10"/>
      <color rgb="FF0000FF"/>
      <name val="Arial"/>
    </font>
    <font>
      <u/>
      <sz val="10"/>
      <color rgb="FF0000FF"/>
      <name val="Arial"/>
    </font>
  </fonts>
  <fills count="6">
    <fill>
      <patternFill patternType="none"/>
    </fill>
    <fill>
      <patternFill patternType="gray125"/>
    </fill>
    <fill>
      <patternFill patternType="solid">
        <fgColor rgb="FF7C8F50"/>
        <bgColor rgb="FF7C8F50"/>
      </patternFill>
    </fill>
    <fill>
      <patternFill patternType="solid">
        <fgColor rgb="FFD9E8C3"/>
        <bgColor rgb="FFD9E8C3"/>
      </patternFill>
    </fill>
    <fill>
      <patternFill patternType="solid">
        <fgColor rgb="FFFFF8E4"/>
        <bgColor rgb="FFFFF8E4"/>
      </patternFill>
    </fill>
    <fill>
      <patternFill patternType="solid">
        <fgColor rgb="FFBF867C"/>
        <bgColor rgb="FFBF867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3">
    <xf numFmtId="0" fontId="0" fillId="0" borderId="0" xfId="0" applyFont="1" applyAlignment="1"/>
    <xf numFmtId="0" fontId="1" fillId="0" borderId="0" xfId="0" applyFont="1" applyAlignment="1">
      <alignment horizontal="center"/>
    </xf>
    <xf numFmtId="0" fontId="2" fillId="0" borderId="0" xfId="0" applyFont="1" applyAlignment="1"/>
    <xf numFmtId="0" fontId="2" fillId="0" borderId="0" xfId="0" applyFont="1"/>
    <xf numFmtId="164" fontId="2" fillId="0" borderId="0" xfId="0" applyNumberFormat="1" applyFont="1" applyAlignment="1"/>
    <xf numFmtId="0" fontId="3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1" fontId="5" fillId="4" borderId="0" xfId="0" applyNumberFormat="1" applyFont="1" applyFill="1" applyAlignment="1">
      <alignment horizontal="center" vertical="center"/>
    </xf>
    <xf numFmtId="1" fontId="4" fillId="2" borderId="0" xfId="0" applyNumberFormat="1" applyFont="1" applyFill="1" applyAlignment="1">
      <alignment horizontal="center" vertical="center"/>
    </xf>
    <xf numFmtId="1" fontId="5" fillId="3" borderId="0" xfId="0" applyNumberFormat="1" applyFont="1" applyFill="1" applyAlignment="1">
      <alignment horizontal="center" vertical="center"/>
    </xf>
    <xf numFmtId="0" fontId="3" fillId="5" borderId="0" xfId="0" applyFont="1" applyFill="1" applyAlignment="1">
      <alignment horizontal="center" vertical="center"/>
    </xf>
    <xf numFmtId="1" fontId="3" fillId="5" borderId="0" xfId="0" applyNumberFormat="1" applyFont="1" applyFill="1" applyAlignment="1">
      <alignment horizontal="center" vertical="center"/>
    </xf>
    <xf numFmtId="0" fontId="6" fillId="0" borderId="0" xfId="0" applyFont="1" applyAlignment="1"/>
    <xf numFmtId="0" fontId="5" fillId="3" borderId="0" xfId="0" applyFont="1" applyFill="1" applyAlignment="1">
      <alignment horizontal="center" vertical="center"/>
    </xf>
    <xf numFmtId="165" fontId="5" fillId="3" borderId="0" xfId="0" applyNumberFormat="1" applyFont="1" applyFill="1" applyAlignment="1">
      <alignment horizontal="center" vertical="center"/>
    </xf>
    <xf numFmtId="165" fontId="5" fillId="4" borderId="0" xfId="0" applyNumberFormat="1" applyFont="1" applyFill="1" applyAlignment="1">
      <alignment horizontal="center" vertical="center"/>
    </xf>
    <xf numFmtId="165" fontId="3" fillId="5" borderId="0" xfId="0" applyNumberFormat="1" applyFont="1" applyFill="1" applyAlignment="1">
      <alignment horizontal="center" vertical="center"/>
    </xf>
    <xf numFmtId="165" fontId="5" fillId="3" borderId="0" xfId="0" applyNumberFormat="1" applyFont="1" applyFill="1" applyAlignment="1">
      <alignment horizontal="center" vertical="center"/>
    </xf>
    <xf numFmtId="165" fontId="4" fillId="2" borderId="0" xfId="0" applyNumberFormat="1" applyFont="1" applyFill="1" applyAlignment="1">
      <alignment horizontal="center" vertical="center"/>
    </xf>
    <xf numFmtId="164" fontId="5" fillId="4" borderId="0" xfId="0" applyNumberFormat="1" applyFont="1" applyFill="1" applyAlignment="1">
      <alignment horizontal="center" vertical="center"/>
    </xf>
    <xf numFmtId="164" fontId="4" fillId="2" borderId="0" xfId="0" applyNumberFormat="1" applyFont="1" applyFill="1" applyAlignment="1">
      <alignment horizontal="center" vertical="center"/>
    </xf>
    <xf numFmtId="0" fontId="2" fillId="0" borderId="0" xfId="0" applyFont="1" applyAlignment="1">
      <alignment horizontal="center"/>
    </xf>
    <xf numFmtId="165" fontId="3" fillId="5" borderId="0" xfId="0" applyNumberFormat="1" applyFont="1" applyFill="1" applyAlignment="1">
      <alignment horizontal="center" vertical="center"/>
    </xf>
    <xf numFmtId="0" fontId="2" fillId="0" borderId="0" xfId="0" applyFont="1" applyAlignment="1">
      <alignment horizontal="left"/>
    </xf>
    <xf numFmtId="0" fontId="7" fillId="0" borderId="0" xfId="0" applyFont="1" applyAlignment="1"/>
    <xf numFmtId="0" fontId="8" fillId="0" borderId="0" xfId="0" applyFont="1" applyAlignment="1"/>
    <xf numFmtId="165" fontId="6" fillId="0" borderId="0" xfId="0" applyNumberFormat="1" applyFont="1" applyAlignment="1"/>
    <xf numFmtId="165" fontId="5" fillId="4" borderId="0" xfId="0" applyNumberFormat="1" applyFont="1" applyFill="1" applyAlignment="1">
      <alignment horizontal="center" vertical="center"/>
    </xf>
    <xf numFmtId="164" fontId="5" fillId="4" borderId="0" xfId="0" applyNumberFormat="1" applyFont="1" applyFill="1" applyAlignment="1">
      <alignment horizontal="center" vertical="center"/>
    </xf>
    <xf numFmtId="0" fontId="1" fillId="0" borderId="0" xfId="0" applyFont="1" applyAlignment="1">
      <alignment horizontal="center"/>
    </xf>
    <xf numFmtId="0" fontId="0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1"/>
  <c:style val="2"/>
  <c:chart>
    <c:title>
      <c:tx>
        <c:rich>
          <a:bodyPr/>
          <a:lstStyle/>
          <a:p>
            <a:pPr lvl="0">
              <a:defRPr b="0"/>
            </a:pPr>
            <a:r>
              <a:t>Summary Data</a:t>
            </a:r>
          </a:p>
        </c:rich>
      </c:tx>
      <c:overlay val="0"/>
    </c:title>
    <c:autoTitleDeleted val="0"/>
    <c:plotArea>
      <c:layout/>
      <c:lineChart>
        <c:grouping val="standard"/>
        <c:varyColors val="1"/>
        <c:ser>
          <c:idx val="0"/>
          <c:order val="0"/>
          <c:spPr>
            <a:ln w="19050" cmpd="sng">
              <a:solidFill>
                <a:srgbClr val="3366CC"/>
              </a:solidFill>
            </a:ln>
          </c:spPr>
          <c:marker>
            <c:symbol val="none"/>
          </c:marker>
          <c:cat>
            <c:strRef>
              <c:f>'Education Cost Plan Summary'!$A$14:$E$14</c:f>
              <c:strCache>
                <c:ptCount val="5"/>
                <c:pt idx="0">
                  <c:v>Summary Data</c:v>
                </c:pt>
                <c:pt idx="1">
                  <c:v>Year 1</c:v>
                </c:pt>
                <c:pt idx="2">
                  <c:v>Year 2</c:v>
                </c:pt>
                <c:pt idx="3">
                  <c:v>Year 3</c:v>
                </c:pt>
                <c:pt idx="4">
                  <c:v>Year 4</c:v>
                </c:pt>
              </c:strCache>
            </c:strRef>
          </c:cat>
          <c:val>
            <c:numRef>
              <c:f>'Education Cost Plan Summary'!$A$15:$E$15</c:f>
              <c:numCache>
                <c:formatCode>"$"#,##0</c:formatCode>
                <c:ptCount val="5"/>
                <c:pt idx="0" formatCode="General">
                  <c:v>0</c:v>
                </c:pt>
                <c:pt idx="1">
                  <c:v>3402</c:v>
                </c:pt>
                <c:pt idx="2">
                  <c:v>3460.53</c:v>
                </c:pt>
                <c:pt idx="3">
                  <c:v>72646</c:v>
                </c:pt>
                <c:pt idx="4">
                  <c:v>77004.759999999995</c:v>
                </c:pt>
              </c:numCache>
            </c:numRef>
          </c:val>
          <c:smooth val="0"/>
        </c:ser>
        <c:ser>
          <c:idx val="1"/>
          <c:order val="1"/>
          <c:spPr>
            <a:ln w="19050" cmpd="sng">
              <a:solidFill>
                <a:srgbClr val="DC3912"/>
              </a:solidFill>
            </a:ln>
          </c:spPr>
          <c:marker>
            <c:symbol val="none"/>
          </c:marker>
          <c:cat>
            <c:strRef>
              <c:f>'Education Cost Plan Summary'!$A$14:$E$14</c:f>
              <c:strCache>
                <c:ptCount val="5"/>
                <c:pt idx="0">
                  <c:v>Summary Data</c:v>
                </c:pt>
                <c:pt idx="1">
                  <c:v>Year 1</c:v>
                </c:pt>
                <c:pt idx="2">
                  <c:v>Year 2</c:v>
                </c:pt>
                <c:pt idx="3">
                  <c:v>Year 3</c:v>
                </c:pt>
                <c:pt idx="4">
                  <c:v>Year 4</c:v>
                </c:pt>
              </c:strCache>
            </c:strRef>
          </c:cat>
          <c:val>
            <c:numRef>
              <c:f>'Education Cost Plan Summary'!$A$16:$E$16</c:f>
              <c:numCache>
                <c:formatCode>"$"#,##0.00</c:formatCode>
                <c:ptCount val="5"/>
                <c:pt idx="0" formatCode="General">
                  <c:v>0</c:v>
                </c:pt>
                <c:pt idx="1">
                  <c:v>1800</c:v>
                </c:pt>
                <c:pt idx="2">
                  <c:v>1800</c:v>
                </c:pt>
                <c:pt idx="3">
                  <c:v>1800</c:v>
                </c:pt>
                <c:pt idx="4">
                  <c:v>1800</c:v>
                </c:pt>
              </c:numCache>
            </c:numRef>
          </c:val>
          <c:smooth val="0"/>
        </c:ser>
        <c:ser>
          <c:idx val="2"/>
          <c:order val="2"/>
          <c:spPr>
            <a:ln w="19050" cmpd="sng">
              <a:solidFill>
                <a:srgbClr val="FF9900"/>
              </a:solidFill>
            </a:ln>
          </c:spPr>
          <c:marker>
            <c:symbol val="none"/>
          </c:marker>
          <c:cat>
            <c:strRef>
              <c:f>'Education Cost Plan Summary'!$A$14:$E$14</c:f>
              <c:strCache>
                <c:ptCount val="5"/>
                <c:pt idx="0">
                  <c:v>Summary Data</c:v>
                </c:pt>
                <c:pt idx="1">
                  <c:v>Year 1</c:v>
                </c:pt>
                <c:pt idx="2">
                  <c:v>Year 2</c:v>
                </c:pt>
                <c:pt idx="3">
                  <c:v>Year 3</c:v>
                </c:pt>
                <c:pt idx="4">
                  <c:v>Year 4</c:v>
                </c:pt>
              </c:strCache>
            </c:strRef>
          </c:cat>
          <c:val>
            <c:numRef>
              <c:f>'Education Cost Plan Summary'!$A$17:$E$17</c:f>
              <c:numCache>
                <c:formatCode>"$"#,##0</c:formatCode>
                <c:ptCount val="5"/>
                <c:pt idx="0" formatCode="General">
                  <c:v>0</c:v>
                </c:pt>
                <c:pt idx="1">
                  <c:v>1602</c:v>
                </c:pt>
                <c:pt idx="2">
                  <c:v>1660.5300000000002</c:v>
                </c:pt>
                <c:pt idx="3">
                  <c:v>70846</c:v>
                </c:pt>
                <c:pt idx="4">
                  <c:v>75204.759999999995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08926520"/>
        <c:axId val="308926912"/>
      </c:lineChart>
      <c:catAx>
        <c:axId val="308926520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txPr>
          <a:bodyPr/>
          <a:lstStyle/>
          <a:p>
            <a:pPr lvl="0">
              <a:defRPr b="0"/>
            </a:pPr>
            <a:endParaRPr lang="en-US"/>
          </a:p>
        </c:txPr>
        <c:crossAx val="308926912"/>
        <c:crosses val="autoZero"/>
        <c:auto val="1"/>
        <c:lblAlgn val="ctr"/>
        <c:lblOffset val="100"/>
        <c:noMultiLvlLbl val="1"/>
      </c:catAx>
      <c:valAx>
        <c:axId val="308926912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numFmt formatCode="General" sourceLinked="1"/>
        <c:majorTickMark val="cross"/>
        <c:minorTickMark val="cross"/>
        <c:tickLblPos val="nextTo"/>
        <c:spPr>
          <a:ln w="47625">
            <a:noFill/>
          </a:ln>
        </c:spPr>
        <c:txPr>
          <a:bodyPr/>
          <a:lstStyle/>
          <a:p>
            <a:pPr lvl="0">
              <a:defRPr b="0"/>
            </a:pPr>
            <a:endParaRPr lang="en-US"/>
          </a:p>
        </c:txPr>
        <c:crossAx val="308926520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1"/>
  <c:style val="2"/>
  <c:chart>
    <c:title>
      <c:tx>
        <c:rich>
          <a:bodyPr/>
          <a:lstStyle/>
          <a:p>
            <a:pPr lvl="0">
              <a:defRPr b="0"/>
            </a:pPr>
            <a:r>
              <a:t> College Expense Plan</a:t>
            </a:r>
          </a:p>
        </c:rich>
      </c:tx>
      <c:overlay val="0"/>
    </c:title>
    <c:autoTitleDeleted val="0"/>
    <c:plotArea>
      <c:layout/>
      <c:barChart>
        <c:barDir val="col"/>
        <c:grouping val="stacked"/>
        <c:varyColors val="1"/>
        <c:ser>
          <c:idx val="0"/>
          <c:order val="0"/>
          <c:tx>
            <c:strRef>
              <c:f>'College Expense Plan'!$A$8</c:f>
              <c:strCache>
                <c:ptCount val="1"/>
                <c:pt idx="0">
                  <c:v>SchoolTuition &amp; Fees </c:v>
                </c:pt>
              </c:strCache>
            </c:strRef>
          </c:tx>
          <c:spPr>
            <a:solidFill>
              <a:srgbClr val="3366CC"/>
            </a:solidFill>
          </c:spPr>
          <c:invertIfNegative val="1"/>
          <c:cat>
            <c:strRef>
              <c:f>'College Expense Plan'!$B$7:$E$7</c:f>
              <c:strCache>
                <c:ptCount val="4"/>
                <c:pt idx="0">
                  <c:v>Year 1</c:v>
                </c:pt>
                <c:pt idx="1">
                  <c:v>Year 2</c:v>
                </c:pt>
                <c:pt idx="2">
                  <c:v>Year 3</c:v>
                </c:pt>
                <c:pt idx="3">
                  <c:v>Year 4</c:v>
                </c:pt>
              </c:strCache>
            </c:strRef>
          </c:cat>
          <c:val>
            <c:numRef>
              <c:f>'College Expense Plan'!$B$8:$E$8</c:f>
              <c:numCache>
                <c:formatCode>"$"#,##0</c:formatCode>
                <c:ptCount val="4"/>
                <c:pt idx="0">
                  <c:v>1451</c:v>
                </c:pt>
                <c:pt idx="1">
                  <c:v>1451</c:v>
                </c:pt>
                <c:pt idx="2">
                  <c:v>51354</c:v>
                </c:pt>
                <c:pt idx="3">
                  <c:v>54435.240000000005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</c14:spPr>
              </c14:invertSolidFillFmt>
            </c:ext>
          </c:extLst>
        </c:ser>
        <c:ser>
          <c:idx val="1"/>
          <c:order val="1"/>
          <c:tx>
            <c:strRef>
              <c:f>'College Expense Plan'!$A$9</c:f>
              <c:strCache>
                <c:ptCount val="1"/>
                <c:pt idx="0">
                  <c:v>Room &amp; Board</c:v>
                </c:pt>
              </c:strCache>
            </c:strRef>
          </c:tx>
          <c:spPr>
            <a:solidFill>
              <a:srgbClr val="DC3912"/>
            </a:solidFill>
          </c:spPr>
          <c:invertIfNegative val="1"/>
          <c:cat>
            <c:strRef>
              <c:f>'College Expense Plan'!$B$7:$E$7</c:f>
              <c:strCache>
                <c:ptCount val="4"/>
                <c:pt idx="0">
                  <c:v>Year 1</c:v>
                </c:pt>
                <c:pt idx="1">
                  <c:v>Year 2</c:v>
                </c:pt>
                <c:pt idx="2">
                  <c:v>Year 3</c:v>
                </c:pt>
                <c:pt idx="3">
                  <c:v>Year 4</c:v>
                </c:pt>
              </c:strCache>
            </c:strRef>
          </c:cat>
          <c:val>
            <c:numRef>
              <c:f>'College Expense Plan'!$B$9:$E$9</c:f>
              <c:numCache>
                <c:formatCode>"$"#,##0</c:formatCode>
                <c:ptCount val="4"/>
                <c:pt idx="0">
                  <c:v>0</c:v>
                </c:pt>
                <c:pt idx="2">
                  <c:v>15763</c:v>
                </c:pt>
                <c:pt idx="3">
                  <c:v>16708.780000000002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</c14:spPr>
              </c14:invertSolidFillFmt>
            </c:ext>
          </c:extLst>
        </c:ser>
        <c:ser>
          <c:idx val="2"/>
          <c:order val="2"/>
          <c:tx>
            <c:strRef>
              <c:f>'College Expense Plan'!$A$10</c:f>
              <c:strCache>
                <c:ptCount val="1"/>
                <c:pt idx="0">
                  <c:v>Books &amp; Supplies</c:v>
                </c:pt>
              </c:strCache>
            </c:strRef>
          </c:tx>
          <c:spPr>
            <a:solidFill>
              <a:srgbClr val="FF9900"/>
            </a:solidFill>
          </c:spPr>
          <c:invertIfNegative val="1"/>
          <c:cat>
            <c:strRef>
              <c:f>'College Expense Plan'!$B$7:$E$7</c:f>
              <c:strCache>
                <c:ptCount val="4"/>
                <c:pt idx="0">
                  <c:v>Year 1</c:v>
                </c:pt>
                <c:pt idx="1">
                  <c:v>Year 2</c:v>
                </c:pt>
                <c:pt idx="2">
                  <c:v>Year 3</c:v>
                </c:pt>
                <c:pt idx="3">
                  <c:v>Year 4</c:v>
                </c:pt>
              </c:strCache>
            </c:strRef>
          </c:cat>
          <c:val>
            <c:numRef>
              <c:f>'College Expense Plan'!$B$10:$E$10</c:f>
              <c:numCache>
                <c:formatCode>"$"#,##0</c:formatCode>
                <c:ptCount val="4"/>
                <c:pt idx="0">
                  <c:v>1792</c:v>
                </c:pt>
                <c:pt idx="1">
                  <c:v>1845.76</c:v>
                </c:pt>
                <c:pt idx="2">
                  <c:v>1455</c:v>
                </c:pt>
                <c:pt idx="3">
                  <c:v>1542.3000000000002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</c14:spPr>
              </c14:invertSolidFillFmt>
            </c:ext>
          </c:extLst>
        </c:ser>
        <c:ser>
          <c:idx val="3"/>
          <c:order val="3"/>
          <c:tx>
            <c:strRef>
              <c:f>'College Expense Plan'!$A$11</c:f>
              <c:strCache>
                <c:ptCount val="1"/>
                <c:pt idx="0">
                  <c:v>Transportation</c:v>
                </c:pt>
              </c:strCache>
            </c:strRef>
          </c:tx>
          <c:spPr>
            <a:solidFill>
              <a:srgbClr val="109618"/>
            </a:solidFill>
          </c:spPr>
          <c:invertIfNegative val="1"/>
          <c:cat>
            <c:strRef>
              <c:f>'College Expense Plan'!$B$7:$E$7</c:f>
              <c:strCache>
                <c:ptCount val="4"/>
                <c:pt idx="0">
                  <c:v>Year 1</c:v>
                </c:pt>
                <c:pt idx="1">
                  <c:v>Year 2</c:v>
                </c:pt>
                <c:pt idx="2">
                  <c:v>Year 3</c:v>
                </c:pt>
                <c:pt idx="3">
                  <c:v>Year 4</c:v>
                </c:pt>
              </c:strCache>
            </c:strRef>
          </c:cat>
          <c:val>
            <c:numRef>
              <c:f>'College Expense Plan'!$B$11:$E$11</c:f>
              <c:numCache>
                <c:formatCode>"$"#,##0</c:formatCode>
                <c:ptCount val="4"/>
                <c:pt idx="1">
                  <c:v>0</c:v>
                </c:pt>
                <c:pt idx="2">
                  <c:v>900</c:v>
                </c:pt>
                <c:pt idx="3">
                  <c:v>954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</c14:spPr>
              </c14:invertSolidFillFmt>
            </c:ext>
          </c:extLst>
        </c:ser>
        <c:ser>
          <c:idx val="4"/>
          <c:order val="4"/>
          <c:tx>
            <c:strRef>
              <c:f>'College Expense Plan'!$A$12</c:f>
              <c:strCache>
                <c:ptCount val="1"/>
                <c:pt idx="0">
                  <c:v>Personal Living Expenses</c:v>
                </c:pt>
              </c:strCache>
            </c:strRef>
          </c:tx>
          <c:spPr>
            <a:solidFill>
              <a:srgbClr val="990099"/>
            </a:solidFill>
          </c:spPr>
          <c:invertIfNegative val="1"/>
          <c:cat>
            <c:strRef>
              <c:f>'College Expense Plan'!$B$7:$E$7</c:f>
              <c:strCache>
                <c:ptCount val="4"/>
                <c:pt idx="0">
                  <c:v>Year 1</c:v>
                </c:pt>
                <c:pt idx="1">
                  <c:v>Year 2</c:v>
                </c:pt>
                <c:pt idx="2">
                  <c:v>Year 3</c:v>
                </c:pt>
                <c:pt idx="3">
                  <c:v>Year 4</c:v>
                </c:pt>
              </c:strCache>
            </c:strRef>
          </c:cat>
          <c:val>
            <c:numRef>
              <c:f>'College Expense Plan'!$B$12:$E$12</c:f>
              <c:numCache>
                <c:formatCode>"$"#,##0</c:formatCode>
                <c:ptCount val="4"/>
                <c:pt idx="1">
                  <c:v>0</c:v>
                </c:pt>
                <c:pt idx="2">
                  <c:v>3015</c:v>
                </c:pt>
                <c:pt idx="3">
                  <c:v>3195.9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</c14:spPr>
              </c14:invertSolidFillFmt>
            </c:ext>
          </c:extLst>
        </c:ser>
        <c:ser>
          <c:idx val="5"/>
          <c:order val="5"/>
          <c:tx>
            <c:strRef>
              <c:f>'College Expense Plan'!$A$13</c:f>
              <c:strCache>
                <c:ptCount val="1"/>
                <c:pt idx="0">
                  <c:v>Miscelleneous</c:v>
                </c:pt>
              </c:strCache>
            </c:strRef>
          </c:tx>
          <c:spPr>
            <a:solidFill>
              <a:srgbClr val="0099C6"/>
            </a:solidFill>
          </c:spPr>
          <c:invertIfNegative val="1"/>
          <c:cat>
            <c:strRef>
              <c:f>'College Expense Plan'!$B$7:$E$7</c:f>
              <c:strCache>
                <c:ptCount val="4"/>
                <c:pt idx="0">
                  <c:v>Year 1</c:v>
                </c:pt>
                <c:pt idx="1">
                  <c:v>Year 2</c:v>
                </c:pt>
                <c:pt idx="2">
                  <c:v>Year 3</c:v>
                </c:pt>
                <c:pt idx="3">
                  <c:v>Year 4</c:v>
                </c:pt>
              </c:strCache>
            </c:strRef>
          </c:cat>
          <c:val>
            <c:numRef>
              <c:f>'College Expense Plan'!$B$13:$E$13</c:f>
              <c:numCache>
                <c:formatCode>"$"#,##0</c:formatCode>
                <c:ptCount val="4"/>
                <c:pt idx="0">
                  <c:v>159</c:v>
                </c:pt>
                <c:pt idx="1">
                  <c:v>163.77000000000001</c:v>
                </c:pt>
                <c:pt idx="2">
                  <c:v>159</c:v>
                </c:pt>
                <c:pt idx="3">
                  <c:v>168.54000000000002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</c14:spPr>
              </c14:invertSolidFillFmt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308384104"/>
        <c:axId val="308382928"/>
      </c:barChart>
      <c:catAx>
        <c:axId val="30838410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/>
                </a:pPr>
                <a:r>
                  <a:t>College Expense Categories 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txPr>
          <a:bodyPr/>
          <a:lstStyle/>
          <a:p>
            <a:pPr lvl="0">
              <a:defRPr b="0"/>
            </a:pPr>
            <a:endParaRPr lang="en-US"/>
          </a:p>
        </c:txPr>
        <c:crossAx val="308382928"/>
        <c:crosses val="autoZero"/>
        <c:auto val="1"/>
        <c:lblAlgn val="ctr"/>
        <c:lblOffset val="100"/>
        <c:noMultiLvlLbl val="1"/>
      </c:catAx>
      <c:valAx>
        <c:axId val="308382928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numFmt formatCode="&quot;$&quot;#,##0" sourceLinked="1"/>
        <c:majorTickMark val="cross"/>
        <c:minorTickMark val="cross"/>
        <c:tickLblPos val="nextTo"/>
        <c:spPr>
          <a:ln w="47625">
            <a:noFill/>
          </a:ln>
        </c:spPr>
        <c:txPr>
          <a:bodyPr/>
          <a:lstStyle/>
          <a:p>
            <a:pPr lvl="0">
              <a:defRPr b="0"/>
            </a:pPr>
            <a:endParaRPr lang="en-US"/>
          </a:p>
        </c:txPr>
        <c:crossAx val="308384104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1"/>
  <c:style val="2"/>
  <c:chart>
    <c:title>
      <c:tx>
        <c:rich>
          <a:bodyPr/>
          <a:lstStyle/>
          <a:p>
            <a:pPr lvl="0">
              <a:defRPr b="0"/>
            </a:pPr>
            <a:r>
              <a:t>Total Income by Year</a:t>
            </a:r>
          </a:p>
        </c:rich>
      </c:tx>
      <c:overlay val="0"/>
    </c:title>
    <c:autoTitleDeleted val="0"/>
    <c:view3D>
      <c:rotX val="50"/>
      <c:rotY val="0"/>
      <c:rAngAx val="1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tx>
            <c:strRef>
              <c:f>'Employment Income Plan'!$C$20</c:f>
              <c:strCache>
                <c:ptCount val="1"/>
                <c:pt idx="0">
                  <c:v>Income</c:v>
                </c:pt>
              </c:strCache>
            </c:strRef>
          </c:tx>
          <c:dPt>
            <c:idx val="0"/>
            <c:bubble3D val="0"/>
            <c:spPr>
              <a:solidFill>
                <a:srgbClr val="3366CC"/>
              </a:solidFill>
            </c:spPr>
          </c:dPt>
          <c:dPt>
            <c:idx val="1"/>
            <c:bubble3D val="0"/>
            <c:spPr>
              <a:solidFill>
                <a:srgbClr val="DC3912"/>
              </a:solidFill>
            </c:spPr>
          </c:dPt>
          <c:dPt>
            <c:idx val="2"/>
            <c:bubble3D val="0"/>
            <c:spPr>
              <a:solidFill>
                <a:srgbClr val="FF9900"/>
              </a:solidFill>
            </c:spPr>
          </c:dPt>
          <c:dPt>
            <c:idx val="3"/>
            <c:bubble3D val="0"/>
            <c:spPr>
              <a:solidFill>
                <a:srgbClr val="109618"/>
              </a:solidFill>
            </c:spPr>
          </c:dPt>
          <c:cat>
            <c:strRef>
              <c:f>'Employment Income Plan'!$A$21:$A$24</c:f>
              <c:strCache>
                <c:ptCount val="4"/>
                <c:pt idx="0">
                  <c:v>1st Year</c:v>
                </c:pt>
                <c:pt idx="1">
                  <c:v>2nd Year</c:v>
                </c:pt>
                <c:pt idx="2">
                  <c:v>3rd Year</c:v>
                </c:pt>
                <c:pt idx="3">
                  <c:v>4th Year</c:v>
                </c:pt>
              </c:strCache>
            </c:strRef>
          </c:cat>
          <c:val>
            <c:numRef>
              <c:f>'Employment Income Plan'!$C$21:$C$24</c:f>
              <c:numCache>
                <c:formatCode>"$"#,##0</c:formatCode>
                <c:ptCount val="4"/>
                <c:pt idx="0">
                  <c:v>3312</c:v>
                </c:pt>
                <c:pt idx="1">
                  <c:v>3636</c:v>
                </c:pt>
                <c:pt idx="2">
                  <c:v>4435.6000000000004</c:v>
                </c:pt>
                <c:pt idx="3">
                  <c:v>4870.3400000000011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</c:plotArea>
    <c:legend>
      <c:legendPos val="r"/>
      <c:overlay val="0"/>
    </c:legend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1"/>
  <c:style val="2"/>
  <c:chart>
    <c:title>
      <c:tx>
        <c:rich>
          <a:bodyPr/>
          <a:lstStyle/>
          <a:p>
            <a:pPr lvl="0">
              <a:defRPr b="0"/>
            </a:pPr>
            <a:r>
              <a:rPr lang="en-US"/>
              <a:t>Education Resource Plan</a:t>
            </a:r>
          </a:p>
        </c:rich>
      </c:tx>
      <c:layout/>
      <c:overlay val="0"/>
    </c:title>
    <c:autoTitleDeleted val="0"/>
    <c:plotArea>
      <c:layout/>
      <c:barChart>
        <c:barDir val="col"/>
        <c:grouping val="stacked"/>
        <c:varyColors val="1"/>
        <c:ser>
          <c:idx val="0"/>
          <c:order val="0"/>
          <c:tx>
            <c:strRef>
              <c:f>'Education Resource Plan'!$A$9</c:f>
              <c:strCache>
                <c:ptCount val="1"/>
                <c:pt idx="0">
                  <c:v>Scholarship</c:v>
                </c:pt>
              </c:strCache>
            </c:strRef>
          </c:tx>
          <c:spPr>
            <a:solidFill>
              <a:srgbClr val="3366CC"/>
            </a:solidFill>
          </c:spPr>
          <c:invertIfNegative val="1"/>
          <c:cat>
            <c:strRef>
              <c:f>'Education Resource Plan'!$B$8:$E$8</c:f>
              <c:strCache>
                <c:ptCount val="4"/>
                <c:pt idx="0">
                  <c:v>Year 1</c:v>
                </c:pt>
                <c:pt idx="1">
                  <c:v>Year 2</c:v>
                </c:pt>
                <c:pt idx="2">
                  <c:v>Year 3</c:v>
                </c:pt>
                <c:pt idx="3">
                  <c:v>Year 4</c:v>
                </c:pt>
              </c:strCache>
            </c:strRef>
          </c:cat>
          <c:val>
            <c:numRef>
              <c:f>'Education Resource Plan'!$B$9:$E$9</c:f>
              <c:numCache>
                <c:formatCode>"$"#,##0</c:formatCode>
                <c:ptCount val="4"/>
                <c:pt idx="0">
                  <c:v>16.02</c:v>
                </c:pt>
                <c:pt idx="1">
                  <c:v>16.605300000000003</c:v>
                </c:pt>
                <c:pt idx="2">
                  <c:v>708.46</c:v>
                </c:pt>
                <c:pt idx="3">
                  <c:v>752.04759999999999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</c14:spPr>
              </c14:invertSolidFillFmt>
            </c:ext>
          </c:extLst>
        </c:ser>
        <c:ser>
          <c:idx val="1"/>
          <c:order val="1"/>
          <c:tx>
            <c:strRef>
              <c:f>'Education Resource Plan'!$A$10</c:f>
              <c:strCache>
                <c:ptCount val="1"/>
                <c:pt idx="0">
                  <c:v>Grants</c:v>
                </c:pt>
              </c:strCache>
            </c:strRef>
          </c:tx>
          <c:spPr>
            <a:solidFill>
              <a:srgbClr val="DC3912"/>
            </a:solidFill>
          </c:spPr>
          <c:invertIfNegative val="1"/>
          <c:cat>
            <c:strRef>
              <c:f>'Education Resource Plan'!$B$8:$E$8</c:f>
              <c:strCache>
                <c:ptCount val="4"/>
                <c:pt idx="0">
                  <c:v>Year 1</c:v>
                </c:pt>
                <c:pt idx="1">
                  <c:v>Year 2</c:v>
                </c:pt>
                <c:pt idx="2">
                  <c:v>Year 3</c:v>
                </c:pt>
                <c:pt idx="3">
                  <c:v>Year 4</c:v>
                </c:pt>
              </c:strCache>
            </c:strRef>
          </c:cat>
          <c:val>
            <c:numRef>
              <c:f>'Education Resource Plan'!$B$10:$E$10</c:f>
              <c:numCache>
                <c:formatCode>"$"#,##0</c:formatCode>
                <c:ptCount val="4"/>
                <c:pt idx="0">
                  <c:v>174.45779999999999</c:v>
                </c:pt>
                <c:pt idx="1">
                  <c:v>180.83171700000003</c:v>
                </c:pt>
                <c:pt idx="2">
                  <c:v>7715.1293999999989</c:v>
                </c:pt>
                <c:pt idx="3">
                  <c:v>8189.7983639999993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</c14:spPr>
              </c14:invertSolidFillFmt>
            </c:ext>
          </c:extLst>
        </c:ser>
        <c:ser>
          <c:idx val="2"/>
          <c:order val="2"/>
          <c:tx>
            <c:strRef>
              <c:f>'Education Resource Plan'!$A$11</c:f>
              <c:strCache>
                <c:ptCount val="1"/>
                <c:pt idx="0">
                  <c:v>Work Supply</c:v>
                </c:pt>
              </c:strCache>
            </c:strRef>
          </c:tx>
          <c:spPr>
            <a:solidFill>
              <a:srgbClr val="FF9900"/>
            </a:solidFill>
          </c:spPr>
          <c:invertIfNegative val="1"/>
          <c:cat>
            <c:strRef>
              <c:f>'Education Resource Plan'!$B$8:$E$8</c:f>
              <c:strCache>
                <c:ptCount val="4"/>
                <c:pt idx="0">
                  <c:v>Year 1</c:v>
                </c:pt>
                <c:pt idx="1">
                  <c:v>Year 2</c:v>
                </c:pt>
                <c:pt idx="2">
                  <c:v>Year 3</c:v>
                </c:pt>
                <c:pt idx="3">
                  <c:v>Year 4</c:v>
                </c:pt>
              </c:strCache>
            </c:strRef>
          </c:cat>
          <c:val>
            <c:numRef>
              <c:f>'Education Resource Plan'!$B$11:$E$11</c:f>
              <c:numCache>
                <c:formatCode>"$"#,##0</c:formatCode>
                <c:ptCount val="4"/>
                <c:pt idx="0">
                  <c:v>155.26744199999999</c:v>
                </c:pt>
                <c:pt idx="1">
                  <c:v>160.94022813000004</c:v>
                </c:pt>
                <c:pt idx="2">
                  <c:v>6866.465166</c:v>
                </c:pt>
                <c:pt idx="3">
                  <c:v>7288.92054396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</c14:spPr>
              </c14:invertSolidFillFmt>
            </c:ext>
          </c:extLst>
        </c:ser>
        <c:ser>
          <c:idx val="3"/>
          <c:order val="3"/>
          <c:tx>
            <c:strRef>
              <c:f>'Education Resource Plan'!$A$25</c:f>
              <c:strCache>
                <c:ptCount val="1"/>
                <c:pt idx="0">
                  <c:v>Deductions from Savings</c:v>
                </c:pt>
              </c:strCache>
            </c:strRef>
          </c:tx>
          <c:spPr>
            <a:solidFill>
              <a:srgbClr val="109618"/>
            </a:solidFill>
          </c:spPr>
          <c:invertIfNegative val="1"/>
          <c:cat>
            <c:strRef>
              <c:f>'Education Resource Plan'!$B$8:$E$8</c:f>
              <c:strCache>
                <c:ptCount val="4"/>
                <c:pt idx="0">
                  <c:v>Year 1</c:v>
                </c:pt>
                <c:pt idx="1">
                  <c:v>Year 2</c:v>
                </c:pt>
                <c:pt idx="2">
                  <c:v>Year 3</c:v>
                </c:pt>
                <c:pt idx="3">
                  <c:v>Year 4</c:v>
                </c:pt>
              </c:strCache>
            </c:strRef>
          </c:cat>
          <c:val>
            <c:numRef>
              <c:f>'Education Resource Plan'!$B$25:$E$25</c:f>
              <c:numCache>
                <c:formatCode>"$"#,##0</c:formatCode>
                <c:ptCount val="4"/>
                <c:pt idx="0">
                  <c:v>1256.254758</c:v>
                </c:pt>
                <c:pt idx="1">
                  <c:v>1302.1527548700001</c:v>
                </c:pt>
                <c:pt idx="2">
                  <c:v>35931.599999999999</c:v>
                </c:pt>
                <c:pt idx="3">
                  <c:v>58973.993492039997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</c14:spPr>
              </c14:invertSolidFillFmt>
            </c:ext>
          </c:extLst>
        </c:ser>
        <c:ser>
          <c:idx val="4"/>
          <c:order val="4"/>
          <c:tx>
            <c:strRef>
              <c:f>'Education Resource Plan'!$A$26</c:f>
              <c:strCache>
                <c:ptCount val="1"/>
                <c:pt idx="0">
                  <c:v>Loan (if needed)</c:v>
                </c:pt>
              </c:strCache>
            </c:strRef>
          </c:tx>
          <c:spPr>
            <a:solidFill>
              <a:srgbClr val="990099"/>
            </a:solidFill>
          </c:spPr>
          <c:invertIfNegative val="1"/>
          <c:cat>
            <c:strRef>
              <c:f>'Education Resource Plan'!$B$8:$E$8</c:f>
              <c:strCache>
                <c:ptCount val="4"/>
                <c:pt idx="0">
                  <c:v>Year 1</c:v>
                </c:pt>
                <c:pt idx="1">
                  <c:v>Year 2</c:v>
                </c:pt>
                <c:pt idx="2">
                  <c:v>Year 3</c:v>
                </c:pt>
                <c:pt idx="3">
                  <c:v>Year 4</c:v>
                </c:pt>
              </c:strCache>
            </c:strRef>
          </c:cat>
          <c:val>
            <c:numRef>
              <c:f>'Education Resource Plan'!$B$26:$E$26</c:f>
              <c:numCache>
                <c:formatCode>"$"#,##0</c:formatCode>
                <c:ptCount val="4"/>
                <c:pt idx="0">
                  <c:v>0</c:v>
                </c:pt>
                <c:pt idx="1">
                  <c:v>0</c:v>
                </c:pt>
                <c:pt idx="2">
                  <c:v>19624.345434000003</c:v>
                </c:pt>
                <c:pt idx="3">
                  <c:v>0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</c14:spPr>
              </c14:invertSolidFillFmt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308382536"/>
        <c:axId val="308381752"/>
      </c:barChart>
      <c:catAx>
        <c:axId val="308382536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txPr>
          <a:bodyPr/>
          <a:lstStyle/>
          <a:p>
            <a:pPr lvl="0">
              <a:defRPr b="0"/>
            </a:pPr>
            <a:endParaRPr lang="en-US"/>
          </a:p>
        </c:txPr>
        <c:crossAx val="308381752"/>
        <c:crosses val="autoZero"/>
        <c:auto val="1"/>
        <c:lblAlgn val="ctr"/>
        <c:lblOffset val="100"/>
        <c:noMultiLvlLbl val="1"/>
      </c:catAx>
      <c:valAx>
        <c:axId val="308381752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0"/>
                </a:pPr>
                <a:r>
                  <a:rPr lang="en-US"/>
                  <a:t>Dollars</a:t>
                </a:r>
              </a:p>
            </c:rich>
          </c:tx>
          <c:layout/>
          <c:overlay val="0"/>
        </c:title>
        <c:numFmt formatCode="&quot;$&quot;#,##0" sourceLinked="1"/>
        <c:majorTickMark val="cross"/>
        <c:minorTickMark val="cross"/>
        <c:tickLblPos val="nextTo"/>
        <c:spPr>
          <a:ln w="47625">
            <a:noFill/>
          </a:ln>
        </c:spPr>
        <c:txPr>
          <a:bodyPr/>
          <a:lstStyle/>
          <a:p>
            <a:pPr lvl="0">
              <a:defRPr b="0"/>
            </a:pPr>
            <a:endParaRPr lang="en-US"/>
          </a:p>
        </c:txPr>
        <c:crossAx val="308382536"/>
        <c:crosses val="autoZero"/>
        <c:crossBetween val="between"/>
      </c:valAx>
    </c:plotArea>
    <c:legend>
      <c:legendPos val="r"/>
      <c:layout/>
      <c:overlay val="0"/>
    </c:legend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19</xdr:row>
      <xdr:rowOff>0</xdr:rowOff>
    </xdr:from>
    <xdr:ext cx="5715000" cy="3533775"/>
    <xdr:graphicFrame macro="">
      <xdr:nvGraphicFramePr>
        <xdr:cNvPr id="2" name="Chart 2" title="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428625</xdr:colOff>
      <xdr:row>14</xdr:row>
      <xdr:rowOff>19050</xdr:rowOff>
    </xdr:from>
    <xdr:ext cx="5715000" cy="3533775"/>
    <xdr:graphicFrame macro="">
      <xdr:nvGraphicFramePr>
        <xdr:cNvPr id="3" name="Chart 3" title="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26</xdr:row>
      <xdr:rowOff>0</xdr:rowOff>
    </xdr:from>
    <xdr:ext cx="5715000" cy="3533775"/>
    <xdr:graphicFrame macro="">
      <xdr:nvGraphicFramePr>
        <xdr:cNvPr id="2" name="Chart 1" title="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152400</xdr:colOff>
      <xdr:row>28</xdr:row>
      <xdr:rowOff>95250</xdr:rowOff>
    </xdr:from>
    <xdr:ext cx="5715000" cy="3533775"/>
    <xdr:graphicFrame macro="">
      <xdr:nvGraphicFramePr>
        <xdr:cNvPr id="4" name="Chart 4" title="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F18"/>
  <sheetViews>
    <sheetView workbookViewId="0"/>
  </sheetViews>
  <sheetFormatPr defaultColWidth="14.42578125" defaultRowHeight="15.75" customHeight="1" x14ac:dyDescent="0.2"/>
  <cols>
    <col min="1" max="1" width="34.42578125" customWidth="1"/>
  </cols>
  <sheetData>
    <row r="1" spans="1:6" x14ac:dyDescent="0.25">
      <c r="A1" s="31" t="s">
        <v>58</v>
      </c>
      <c r="B1" s="32"/>
      <c r="C1" s="32"/>
      <c r="D1" s="32"/>
      <c r="E1" s="32"/>
      <c r="F1" s="32"/>
    </row>
    <row r="3" spans="1:6" ht="15.75" customHeight="1" x14ac:dyDescent="0.2">
      <c r="A3" s="25" t="s">
        <v>60</v>
      </c>
    </row>
    <row r="4" spans="1:6" ht="15.75" customHeight="1" x14ac:dyDescent="0.2">
      <c r="A4" s="25" t="s">
        <v>62</v>
      </c>
    </row>
    <row r="5" spans="1:6" ht="15.75" customHeight="1" x14ac:dyDescent="0.2">
      <c r="A5" s="25" t="s">
        <v>63</v>
      </c>
      <c r="B5" s="27" t="str">
        <f>HYPERLINK("https://www.glendale.edu/","Glendale Community College")</f>
        <v>Glendale Community College</v>
      </c>
    </row>
    <row r="6" spans="1:6" ht="15.75" customHeight="1" x14ac:dyDescent="0.2">
      <c r="A6" s="25" t="s">
        <v>64</v>
      </c>
      <c r="B6" s="27" t="str">
        <f>HYPERLINK("https://www.stanford.edu/","Stanford University")</f>
        <v>Stanford University</v>
      </c>
    </row>
    <row r="7" spans="1:6" ht="15.75" customHeight="1" x14ac:dyDescent="0.2">
      <c r="A7" s="25" t="s">
        <v>66</v>
      </c>
      <c r="B7" s="14" t="s">
        <v>67</v>
      </c>
    </row>
    <row r="9" spans="1:6" ht="15.75" customHeight="1" x14ac:dyDescent="0.2">
      <c r="A9" s="26" t="str">
        <f>HYPERLINK("https://www.collegeboard.org/","Average College Cost 2014-15")</f>
        <v>Average College Cost 2014-15</v>
      </c>
    </row>
    <row r="10" spans="1:6" ht="15.75" customHeight="1" x14ac:dyDescent="0.2">
      <c r="A10" s="14" t="s">
        <v>69</v>
      </c>
      <c r="B10" s="28">
        <v>32410</v>
      </c>
    </row>
    <row r="11" spans="1:6" ht="15.75" customHeight="1" x14ac:dyDescent="0.2">
      <c r="A11" s="14" t="s">
        <v>70</v>
      </c>
      <c r="B11" s="28">
        <v>23890</v>
      </c>
    </row>
    <row r="12" spans="1:6" ht="15.75" customHeight="1" x14ac:dyDescent="0.2">
      <c r="A12" s="14" t="s">
        <v>71</v>
      </c>
      <c r="B12" s="28">
        <v>3440</v>
      </c>
    </row>
    <row r="14" spans="1:6" ht="15.75" customHeight="1" x14ac:dyDescent="0.2">
      <c r="A14" s="5" t="s">
        <v>72</v>
      </c>
      <c r="B14" s="5" t="s">
        <v>32</v>
      </c>
      <c r="C14" s="5" t="s">
        <v>33</v>
      </c>
      <c r="D14" s="5" t="s">
        <v>34</v>
      </c>
      <c r="E14" s="5" t="s">
        <v>35</v>
      </c>
      <c r="F14" s="5" t="s">
        <v>16</v>
      </c>
    </row>
    <row r="15" spans="1:6" ht="15.75" customHeight="1" x14ac:dyDescent="0.2">
      <c r="A15" s="6" t="s">
        <v>73</v>
      </c>
      <c r="B15" s="16">
        <f>'College Expense Plan'!B14</f>
        <v>3402</v>
      </c>
      <c r="C15" s="16">
        <f>'College Expense Plan'!C14</f>
        <v>3460.53</v>
      </c>
      <c r="D15" s="16">
        <f>'College Expense Plan'!D14</f>
        <v>72646</v>
      </c>
      <c r="E15" s="16">
        <f>'College Expense Plan'!E14</f>
        <v>77004.759999999995</v>
      </c>
      <c r="F15" s="20">
        <f t="shared" ref="F15:F17" si="0">SUM(B15:E15)</f>
        <v>156513.28999999998</v>
      </c>
    </row>
    <row r="16" spans="1:6" ht="15.75" customHeight="1" x14ac:dyDescent="0.2">
      <c r="A16" s="6" t="s">
        <v>37</v>
      </c>
      <c r="B16" s="30">
        <f>'Education Resource Plan'!B4</f>
        <v>1800</v>
      </c>
      <c r="C16" s="30">
        <f>'Education Resource Plan'!C4</f>
        <v>1800</v>
      </c>
      <c r="D16" s="30">
        <f>'Education Resource Plan'!D4</f>
        <v>1800</v>
      </c>
      <c r="E16" s="30">
        <f>'Education Resource Plan'!E4</f>
        <v>1800</v>
      </c>
      <c r="F16" s="22">
        <f t="shared" si="0"/>
        <v>7200</v>
      </c>
    </row>
    <row r="17" spans="1:6" ht="15.75" customHeight="1" x14ac:dyDescent="0.2">
      <c r="A17" s="6" t="s">
        <v>80</v>
      </c>
      <c r="B17" s="16">
        <f>'Education Resource Plan'!B5</f>
        <v>1602</v>
      </c>
      <c r="C17" s="16">
        <f>'Education Resource Plan'!C5</f>
        <v>1660.5300000000002</v>
      </c>
      <c r="D17" s="16">
        <f>'Education Resource Plan'!D5</f>
        <v>70846</v>
      </c>
      <c r="E17" s="16">
        <f>'Education Resource Plan'!E5</f>
        <v>75204.759999999995</v>
      </c>
      <c r="F17" s="20">
        <f t="shared" si="0"/>
        <v>149313.28999999998</v>
      </c>
    </row>
    <row r="18" spans="1:6" ht="15.75" customHeight="1" x14ac:dyDescent="0.2">
      <c r="A18" s="12" t="s">
        <v>57</v>
      </c>
      <c r="B18" s="18">
        <f t="shared" ref="B18:F18" si="1">B15-(B16+B17)</f>
        <v>0</v>
      </c>
      <c r="C18" s="18">
        <f t="shared" si="1"/>
        <v>0</v>
      </c>
      <c r="D18" s="18">
        <f t="shared" si="1"/>
        <v>0</v>
      </c>
      <c r="E18" s="18">
        <f t="shared" si="1"/>
        <v>0</v>
      </c>
      <c r="F18" s="18">
        <f t="shared" si="1"/>
        <v>0</v>
      </c>
    </row>
  </sheetData>
  <mergeCells count="1">
    <mergeCell ref="A1:F1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Z14"/>
  <sheetViews>
    <sheetView workbookViewId="0"/>
  </sheetViews>
  <sheetFormatPr defaultColWidth="14.42578125" defaultRowHeight="15.75" customHeight="1" x14ac:dyDescent="0.2"/>
  <cols>
    <col min="1" max="1" width="35" customWidth="1"/>
  </cols>
  <sheetData>
    <row r="1" spans="1:26" x14ac:dyDescent="0.25">
      <c r="A1" s="31" t="s">
        <v>59</v>
      </c>
      <c r="B1" s="32"/>
      <c r="C1" s="32"/>
      <c r="D1" s="32"/>
      <c r="E1" s="32"/>
      <c r="F1" s="32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3" spans="1:26" ht="15.75" customHeight="1" x14ac:dyDescent="0.2">
      <c r="A3" s="2" t="s">
        <v>61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15.75" customHeight="1" x14ac:dyDescent="0.2">
      <c r="A4" s="26" t="str">
        <f>HYPERLINK("https://bigfuture.collegeboard.org/college-university-search/glendale-community-college-california","Glendale Community College, CA")</f>
        <v>Glendale Community College, CA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15.75" customHeight="1" x14ac:dyDescent="0.2">
      <c r="A5" s="26" t="str">
        <f>HYPERLINK("https://bigfuture.collegeboard.org/","Stanford University")</f>
        <v>Stanford University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7" spans="1:26" ht="15.75" customHeight="1" x14ac:dyDescent="0.2">
      <c r="A7" s="5" t="s">
        <v>65</v>
      </c>
      <c r="B7" s="5" t="s">
        <v>32</v>
      </c>
      <c r="C7" s="5" t="s">
        <v>33</v>
      </c>
      <c r="D7" s="5" t="s">
        <v>34</v>
      </c>
      <c r="E7" s="5" t="s">
        <v>35</v>
      </c>
      <c r="F7" s="5" t="s">
        <v>16</v>
      </c>
    </row>
    <row r="8" spans="1:26" ht="15.75" customHeight="1" x14ac:dyDescent="0.2">
      <c r="A8" s="6" t="s">
        <v>68</v>
      </c>
      <c r="B8" s="19">
        <v>1451</v>
      </c>
      <c r="C8" s="16">
        <f>B8</f>
        <v>1451</v>
      </c>
      <c r="D8" s="19">
        <v>51354</v>
      </c>
      <c r="E8" s="16">
        <f t="shared" ref="E8:E13" si="0">D8*1.06</f>
        <v>54435.240000000005</v>
      </c>
      <c r="F8" s="20">
        <f t="shared" ref="F8:F13" si="1">SUM(B8:E8)</f>
        <v>108691.24</v>
      </c>
    </row>
    <row r="9" spans="1:26" ht="15.75" customHeight="1" x14ac:dyDescent="0.2">
      <c r="A9" s="6" t="s">
        <v>74</v>
      </c>
      <c r="B9" s="29" t="s">
        <v>75</v>
      </c>
      <c r="C9" s="17"/>
      <c r="D9" s="29">
        <v>15763</v>
      </c>
      <c r="E9" s="17">
        <f t="shared" si="0"/>
        <v>16708.780000000002</v>
      </c>
      <c r="F9" s="20">
        <f t="shared" si="1"/>
        <v>32471.780000000002</v>
      </c>
    </row>
    <row r="10" spans="1:26" ht="15.75" customHeight="1" x14ac:dyDescent="0.2">
      <c r="A10" s="6" t="s">
        <v>76</v>
      </c>
      <c r="B10" s="19">
        <v>1792</v>
      </c>
      <c r="C10" s="16">
        <f t="shared" ref="C10:C13" si="2">B10*1.03</f>
        <v>1845.76</v>
      </c>
      <c r="D10" s="19">
        <v>1455</v>
      </c>
      <c r="E10" s="16">
        <f t="shared" si="0"/>
        <v>1542.3000000000002</v>
      </c>
      <c r="F10" s="20">
        <f t="shared" si="1"/>
        <v>6635.06</v>
      </c>
    </row>
    <row r="11" spans="1:26" ht="15.75" customHeight="1" x14ac:dyDescent="0.2">
      <c r="A11" s="6" t="s">
        <v>77</v>
      </c>
      <c r="B11" s="17"/>
      <c r="C11" s="17">
        <f t="shared" si="2"/>
        <v>0</v>
      </c>
      <c r="D11" s="29">
        <v>900</v>
      </c>
      <c r="E11" s="17">
        <f t="shared" si="0"/>
        <v>954</v>
      </c>
      <c r="F11" s="20">
        <f t="shared" si="1"/>
        <v>1854</v>
      </c>
    </row>
    <row r="12" spans="1:26" ht="15.75" customHeight="1" x14ac:dyDescent="0.2">
      <c r="A12" s="6" t="s">
        <v>78</v>
      </c>
      <c r="B12" s="16"/>
      <c r="C12" s="16">
        <f t="shared" si="2"/>
        <v>0</v>
      </c>
      <c r="D12" s="19">
        <v>3015</v>
      </c>
      <c r="E12" s="16">
        <f t="shared" si="0"/>
        <v>3195.9</v>
      </c>
      <c r="F12" s="20">
        <f t="shared" si="1"/>
        <v>6210.9</v>
      </c>
    </row>
    <row r="13" spans="1:26" ht="15.75" customHeight="1" x14ac:dyDescent="0.2">
      <c r="A13" s="6" t="s">
        <v>79</v>
      </c>
      <c r="B13" s="29">
        <v>159</v>
      </c>
      <c r="C13" s="17">
        <f t="shared" si="2"/>
        <v>163.77000000000001</v>
      </c>
      <c r="D13" s="29">
        <v>159</v>
      </c>
      <c r="E13" s="17">
        <f t="shared" si="0"/>
        <v>168.54000000000002</v>
      </c>
      <c r="F13" s="20">
        <f t="shared" si="1"/>
        <v>650.30999999999995</v>
      </c>
    </row>
    <row r="14" spans="1:26" ht="15.75" customHeight="1" x14ac:dyDescent="0.2">
      <c r="A14" s="12" t="s">
        <v>81</v>
      </c>
      <c r="B14" s="24">
        <f t="shared" ref="B14:F14" si="3">SUM(B8:B13)</f>
        <v>3402</v>
      </c>
      <c r="C14" s="24">
        <f t="shared" si="3"/>
        <v>3460.53</v>
      </c>
      <c r="D14" s="24">
        <f t="shared" si="3"/>
        <v>72646</v>
      </c>
      <c r="E14" s="24">
        <f t="shared" si="3"/>
        <v>77004.759999999995</v>
      </c>
      <c r="F14" s="24">
        <f t="shared" si="3"/>
        <v>156513.29</v>
      </c>
    </row>
  </sheetData>
  <mergeCells count="1">
    <mergeCell ref="A1:F1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Z25"/>
  <sheetViews>
    <sheetView workbookViewId="0"/>
  </sheetViews>
  <sheetFormatPr defaultColWidth="14.42578125" defaultRowHeight="15.75" customHeight="1" x14ac:dyDescent="0.2"/>
  <cols>
    <col min="1" max="1" width="10.140625" customWidth="1"/>
    <col min="2" max="2" width="10.7109375" customWidth="1"/>
    <col min="3" max="3" width="10.85546875" customWidth="1"/>
    <col min="4" max="4" width="11.42578125" customWidth="1"/>
    <col min="5" max="5" width="11.85546875" customWidth="1"/>
    <col min="6" max="6" width="12.28515625" customWidth="1"/>
    <col min="7" max="7" width="11" customWidth="1"/>
    <col min="8" max="8" width="12.140625" customWidth="1"/>
    <col min="9" max="10" width="10.5703125" customWidth="1"/>
    <col min="11" max="11" width="12.140625" customWidth="1"/>
  </cols>
  <sheetData>
    <row r="1" spans="1:26" x14ac:dyDescent="0.25">
      <c r="A1" s="31" t="s">
        <v>0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3" spans="1:26" ht="15.75" customHeight="1" x14ac:dyDescent="0.2">
      <c r="A3" s="2" t="s">
        <v>1</v>
      </c>
      <c r="B3" s="3"/>
      <c r="C3" s="3"/>
      <c r="D3" s="3"/>
      <c r="E3" s="3"/>
      <c r="F3" s="3"/>
      <c r="G3" s="3"/>
      <c r="H3" s="4">
        <v>9</v>
      </c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15.75" customHeight="1" x14ac:dyDescent="0.2">
      <c r="A4" s="2" t="s">
        <v>2</v>
      </c>
      <c r="B4" s="3"/>
      <c r="C4" s="3"/>
      <c r="D4" s="3"/>
      <c r="E4" s="3"/>
      <c r="F4" s="3"/>
      <c r="G4" s="3"/>
      <c r="H4" s="4">
        <v>10</v>
      </c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6" spans="1:26" ht="15.75" customHeight="1" x14ac:dyDescent="0.2">
      <c r="A6" s="5" t="s">
        <v>3</v>
      </c>
      <c r="B6" s="5" t="s">
        <v>4</v>
      </c>
      <c r="C6" s="5" t="s">
        <v>5</v>
      </c>
      <c r="D6" s="5" t="s">
        <v>6</v>
      </c>
      <c r="E6" s="5" t="s">
        <v>7</v>
      </c>
      <c r="F6" s="5" t="s">
        <v>8</v>
      </c>
      <c r="G6" s="5" t="s">
        <v>9</v>
      </c>
      <c r="H6" s="5" t="s">
        <v>10</v>
      </c>
      <c r="I6" s="5" t="s">
        <v>11</v>
      </c>
      <c r="J6" s="5" t="s">
        <v>12</v>
      </c>
      <c r="K6" s="5" t="s">
        <v>13</v>
      </c>
      <c r="L6" s="5" t="s">
        <v>14</v>
      </c>
      <c r="M6" s="5" t="s">
        <v>15</v>
      </c>
      <c r="N6" s="5" t="s">
        <v>16</v>
      </c>
    </row>
    <row r="7" spans="1:26" ht="15.75" customHeight="1" x14ac:dyDescent="0.2">
      <c r="A7" s="6" t="s">
        <v>17</v>
      </c>
      <c r="B7" s="7">
        <v>22</v>
      </c>
      <c r="C7" s="7">
        <v>44</v>
      </c>
      <c r="D7" s="7">
        <v>44</v>
      </c>
      <c r="E7" s="7">
        <v>44</v>
      </c>
      <c r="F7" s="7">
        <v>44</v>
      </c>
      <c r="G7" s="7">
        <v>0</v>
      </c>
      <c r="H7" s="7">
        <v>0</v>
      </c>
      <c r="I7" s="7">
        <v>0</v>
      </c>
      <c r="J7" s="7">
        <v>44</v>
      </c>
      <c r="K7" s="7">
        <v>44</v>
      </c>
      <c r="L7" s="7">
        <v>44</v>
      </c>
      <c r="M7" s="7">
        <v>22</v>
      </c>
      <c r="N7" s="8">
        <f t="shared" ref="N7:N10" si="0">SUM(B7:M7)</f>
        <v>352</v>
      </c>
    </row>
    <row r="8" spans="1:26" ht="15.75" customHeight="1" x14ac:dyDescent="0.2">
      <c r="A8" s="6" t="s">
        <v>18</v>
      </c>
      <c r="B8" s="9">
        <f t="shared" ref="B8:M8" si="1">B7*1.1</f>
        <v>24.200000000000003</v>
      </c>
      <c r="C8" s="9">
        <f t="shared" si="1"/>
        <v>48.400000000000006</v>
      </c>
      <c r="D8" s="9">
        <f t="shared" si="1"/>
        <v>48.400000000000006</v>
      </c>
      <c r="E8" s="9">
        <f t="shared" si="1"/>
        <v>48.400000000000006</v>
      </c>
      <c r="F8" s="9">
        <f t="shared" si="1"/>
        <v>48.400000000000006</v>
      </c>
      <c r="G8" s="9">
        <f t="shared" si="1"/>
        <v>0</v>
      </c>
      <c r="H8" s="9">
        <f t="shared" si="1"/>
        <v>0</v>
      </c>
      <c r="I8" s="9">
        <f t="shared" si="1"/>
        <v>0</v>
      </c>
      <c r="J8" s="9">
        <f t="shared" si="1"/>
        <v>48.400000000000006</v>
      </c>
      <c r="K8" s="9">
        <f t="shared" si="1"/>
        <v>48.400000000000006</v>
      </c>
      <c r="L8" s="9">
        <f t="shared" si="1"/>
        <v>48.400000000000006</v>
      </c>
      <c r="M8" s="9">
        <f t="shared" si="1"/>
        <v>24.200000000000003</v>
      </c>
      <c r="N8" s="10">
        <f t="shared" si="0"/>
        <v>387.2</v>
      </c>
    </row>
    <row r="9" spans="1:26" ht="15.75" customHeight="1" x14ac:dyDescent="0.2">
      <c r="A9" s="6" t="s">
        <v>19</v>
      </c>
      <c r="B9" s="11">
        <f t="shared" ref="B9:M9" si="2">B8*1.1</f>
        <v>26.620000000000005</v>
      </c>
      <c r="C9" s="11">
        <f t="shared" si="2"/>
        <v>53.240000000000009</v>
      </c>
      <c r="D9" s="11">
        <f t="shared" si="2"/>
        <v>53.240000000000009</v>
      </c>
      <c r="E9" s="11">
        <f t="shared" si="2"/>
        <v>53.240000000000009</v>
      </c>
      <c r="F9" s="11">
        <f t="shared" si="2"/>
        <v>53.240000000000009</v>
      </c>
      <c r="G9" s="11">
        <f t="shared" si="2"/>
        <v>0</v>
      </c>
      <c r="H9" s="11">
        <f t="shared" si="2"/>
        <v>0</v>
      </c>
      <c r="I9" s="11">
        <f t="shared" si="2"/>
        <v>0</v>
      </c>
      <c r="J9" s="11">
        <f t="shared" si="2"/>
        <v>53.240000000000009</v>
      </c>
      <c r="K9" s="11">
        <f t="shared" si="2"/>
        <v>53.240000000000009</v>
      </c>
      <c r="L9" s="11">
        <f t="shared" si="2"/>
        <v>53.240000000000009</v>
      </c>
      <c r="M9" s="11">
        <f t="shared" si="2"/>
        <v>26.620000000000005</v>
      </c>
      <c r="N9" s="10">
        <f t="shared" si="0"/>
        <v>425.92000000000007</v>
      </c>
    </row>
    <row r="10" spans="1:26" ht="15.75" customHeight="1" x14ac:dyDescent="0.2">
      <c r="A10" s="6" t="s">
        <v>20</v>
      </c>
      <c r="B10" s="9">
        <f t="shared" ref="B10:M10" si="3">B9*1.1</f>
        <v>29.282000000000007</v>
      </c>
      <c r="C10" s="9">
        <f t="shared" si="3"/>
        <v>58.564000000000014</v>
      </c>
      <c r="D10" s="9">
        <f t="shared" si="3"/>
        <v>58.564000000000014</v>
      </c>
      <c r="E10" s="9">
        <f t="shared" si="3"/>
        <v>58.564000000000014</v>
      </c>
      <c r="F10" s="9">
        <f t="shared" si="3"/>
        <v>58.564000000000014</v>
      </c>
      <c r="G10" s="9">
        <f t="shared" si="3"/>
        <v>0</v>
      </c>
      <c r="H10" s="9">
        <f t="shared" si="3"/>
        <v>0</v>
      </c>
      <c r="I10" s="9">
        <f t="shared" si="3"/>
        <v>0</v>
      </c>
      <c r="J10" s="9">
        <f t="shared" si="3"/>
        <v>58.564000000000014</v>
      </c>
      <c r="K10" s="9">
        <f t="shared" si="3"/>
        <v>58.564000000000014</v>
      </c>
      <c r="L10" s="9">
        <f t="shared" si="3"/>
        <v>58.564000000000014</v>
      </c>
      <c r="M10" s="9">
        <f t="shared" si="3"/>
        <v>29.282000000000007</v>
      </c>
      <c r="N10" s="10">
        <f t="shared" si="0"/>
        <v>468.51200000000011</v>
      </c>
    </row>
    <row r="11" spans="1:26" ht="15.75" customHeight="1" x14ac:dyDescent="0.2">
      <c r="A11" s="12" t="s">
        <v>16</v>
      </c>
      <c r="B11" s="13">
        <f t="shared" ref="B11:N11" si="4">SUM(B7:B10)</f>
        <v>102.10200000000002</v>
      </c>
      <c r="C11" s="13">
        <f t="shared" si="4"/>
        <v>204.20400000000004</v>
      </c>
      <c r="D11" s="13">
        <f t="shared" si="4"/>
        <v>204.20400000000004</v>
      </c>
      <c r="E11" s="13">
        <f t="shared" si="4"/>
        <v>204.20400000000004</v>
      </c>
      <c r="F11" s="13">
        <f t="shared" si="4"/>
        <v>204.20400000000004</v>
      </c>
      <c r="G11" s="13">
        <f t="shared" si="4"/>
        <v>0</v>
      </c>
      <c r="H11" s="13">
        <f t="shared" si="4"/>
        <v>0</v>
      </c>
      <c r="I11" s="13">
        <f t="shared" si="4"/>
        <v>0</v>
      </c>
      <c r="J11" s="13">
        <f t="shared" si="4"/>
        <v>204.20400000000004</v>
      </c>
      <c r="K11" s="13">
        <f t="shared" si="4"/>
        <v>204.20400000000004</v>
      </c>
      <c r="L11" s="13">
        <f t="shared" si="4"/>
        <v>204.20400000000004</v>
      </c>
      <c r="M11" s="13">
        <f t="shared" si="4"/>
        <v>102.10200000000002</v>
      </c>
      <c r="N11" s="13">
        <f t="shared" si="4"/>
        <v>1633.6320000000003</v>
      </c>
    </row>
    <row r="13" spans="1:26" ht="15.75" customHeight="1" x14ac:dyDescent="0.2">
      <c r="A13" s="5" t="s">
        <v>21</v>
      </c>
      <c r="B13" s="5" t="s">
        <v>22</v>
      </c>
      <c r="C13" s="5" t="s">
        <v>5</v>
      </c>
      <c r="D13" s="5" t="s">
        <v>6</v>
      </c>
      <c r="E13" s="5" t="s">
        <v>7</v>
      </c>
      <c r="F13" s="5" t="s">
        <v>8</v>
      </c>
      <c r="G13" s="5" t="s">
        <v>9</v>
      </c>
      <c r="H13" s="5" t="s">
        <v>10</v>
      </c>
      <c r="I13" s="5" t="s">
        <v>11</v>
      </c>
      <c r="J13" s="5" t="s">
        <v>23</v>
      </c>
      <c r="K13" s="5" t="s">
        <v>13</v>
      </c>
      <c r="L13" s="5" t="s">
        <v>14</v>
      </c>
      <c r="M13" s="5" t="s">
        <v>15</v>
      </c>
      <c r="N13" s="5" t="s">
        <v>16</v>
      </c>
    </row>
    <row r="14" spans="1:26" ht="15.75" customHeight="1" x14ac:dyDescent="0.2">
      <c r="A14" s="6" t="s">
        <v>17</v>
      </c>
      <c r="B14" s="7">
        <v>2</v>
      </c>
      <c r="C14" s="7">
        <v>0</v>
      </c>
      <c r="D14" s="7">
        <v>0</v>
      </c>
      <c r="E14" s="7">
        <v>0</v>
      </c>
      <c r="F14" s="7">
        <v>0</v>
      </c>
      <c r="G14" s="7">
        <v>4</v>
      </c>
      <c r="H14" s="7">
        <v>4</v>
      </c>
      <c r="I14" s="7">
        <v>4</v>
      </c>
      <c r="J14" s="7">
        <v>0</v>
      </c>
      <c r="K14" s="7">
        <v>0</v>
      </c>
      <c r="L14" s="7">
        <v>0</v>
      </c>
      <c r="M14" s="7">
        <v>2</v>
      </c>
      <c r="N14" s="8">
        <f t="shared" ref="N14:N17" si="5">SUM(B14:M14)</f>
        <v>16</v>
      </c>
    </row>
    <row r="15" spans="1:26" ht="15.75" customHeight="1" x14ac:dyDescent="0.2">
      <c r="A15" s="6" t="s">
        <v>18</v>
      </c>
      <c r="B15" s="9">
        <f t="shared" ref="B15:M15" si="6">B14*1.05</f>
        <v>2.1</v>
      </c>
      <c r="C15" s="9">
        <f t="shared" si="6"/>
        <v>0</v>
      </c>
      <c r="D15" s="9">
        <f t="shared" si="6"/>
        <v>0</v>
      </c>
      <c r="E15" s="9">
        <f t="shared" si="6"/>
        <v>0</v>
      </c>
      <c r="F15" s="9">
        <f t="shared" si="6"/>
        <v>0</v>
      </c>
      <c r="G15" s="9">
        <f t="shared" si="6"/>
        <v>4.2</v>
      </c>
      <c r="H15" s="9">
        <f t="shared" si="6"/>
        <v>4.2</v>
      </c>
      <c r="I15" s="9">
        <f t="shared" si="6"/>
        <v>4.2</v>
      </c>
      <c r="J15" s="9">
        <f t="shared" si="6"/>
        <v>0</v>
      </c>
      <c r="K15" s="9">
        <f t="shared" si="6"/>
        <v>0</v>
      </c>
      <c r="L15" s="9">
        <f t="shared" si="6"/>
        <v>0</v>
      </c>
      <c r="M15" s="9">
        <f t="shared" si="6"/>
        <v>2.1</v>
      </c>
      <c r="N15" s="10">
        <f t="shared" si="5"/>
        <v>16.8</v>
      </c>
    </row>
    <row r="16" spans="1:26" ht="15.75" customHeight="1" x14ac:dyDescent="0.2">
      <c r="A16" s="6" t="s">
        <v>19</v>
      </c>
      <c r="B16" s="11">
        <f t="shared" ref="B16:M16" si="7">B15*1.05</f>
        <v>2.2050000000000001</v>
      </c>
      <c r="C16" s="11">
        <f t="shared" si="7"/>
        <v>0</v>
      </c>
      <c r="D16" s="11">
        <f t="shared" si="7"/>
        <v>0</v>
      </c>
      <c r="E16" s="11">
        <f t="shared" si="7"/>
        <v>0</v>
      </c>
      <c r="F16" s="11">
        <f t="shared" si="7"/>
        <v>0</v>
      </c>
      <c r="G16" s="11">
        <f t="shared" si="7"/>
        <v>4.41</v>
      </c>
      <c r="H16" s="11">
        <f t="shared" si="7"/>
        <v>4.41</v>
      </c>
      <c r="I16" s="11">
        <f t="shared" si="7"/>
        <v>4.41</v>
      </c>
      <c r="J16" s="11">
        <f t="shared" si="7"/>
        <v>0</v>
      </c>
      <c r="K16" s="11">
        <f t="shared" si="7"/>
        <v>0</v>
      </c>
      <c r="L16" s="11">
        <f t="shared" si="7"/>
        <v>0</v>
      </c>
      <c r="M16" s="11">
        <f t="shared" si="7"/>
        <v>2.2050000000000001</v>
      </c>
      <c r="N16" s="10">
        <f t="shared" si="5"/>
        <v>17.64</v>
      </c>
    </row>
    <row r="17" spans="1:14" ht="15.75" customHeight="1" x14ac:dyDescent="0.2">
      <c r="A17" s="6" t="s">
        <v>20</v>
      </c>
      <c r="B17" s="9">
        <f t="shared" ref="B17:M17" si="8">B16*1.05</f>
        <v>2.3152500000000003</v>
      </c>
      <c r="C17" s="9">
        <f t="shared" si="8"/>
        <v>0</v>
      </c>
      <c r="D17" s="9">
        <f t="shared" si="8"/>
        <v>0</v>
      </c>
      <c r="E17" s="9">
        <f t="shared" si="8"/>
        <v>0</v>
      </c>
      <c r="F17" s="9">
        <f t="shared" si="8"/>
        <v>0</v>
      </c>
      <c r="G17" s="9">
        <f t="shared" si="8"/>
        <v>4.6305000000000005</v>
      </c>
      <c r="H17" s="9">
        <f t="shared" si="8"/>
        <v>4.6305000000000005</v>
      </c>
      <c r="I17" s="9">
        <f t="shared" si="8"/>
        <v>4.6305000000000005</v>
      </c>
      <c r="J17" s="9">
        <f t="shared" si="8"/>
        <v>0</v>
      </c>
      <c r="K17" s="9">
        <f t="shared" si="8"/>
        <v>0</v>
      </c>
      <c r="L17" s="9">
        <f t="shared" si="8"/>
        <v>0</v>
      </c>
      <c r="M17" s="9">
        <f t="shared" si="8"/>
        <v>2.3152500000000003</v>
      </c>
      <c r="N17" s="10">
        <f t="shared" si="5"/>
        <v>18.522000000000002</v>
      </c>
    </row>
    <row r="18" spans="1:14" ht="15.75" customHeight="1" x14ac:dyDescent="0.2">
      <c r="A18" s="12" t="s">
        <v>16</v>
      </c>
      <c r="B18" s="13">
        <f t="shared" ref="B18:N18" si="9">SUM(B14:B17)</f>
        <v>8.6202500000000004</v>
      </c>
      <c r="C18" s="13">
        <f t="shared" si="9"/>
        <v>0</v>
      </c>
      <c r="D18" s="13">
        <f t="shared" si="9"/>
        <v>0</v>
      </c>
      <c r="E18" s="13">
        <f t="shared" si="9"/>
        <v>0</v>
      </c>
      <c r="F18" s="13">
        <f t="shared" si="9"/>
        <v>0</v>
      </c>
      <c r="G18" s="13">
        <f t="shared" si="9"/>
        <v>17.240500000000001</v>
      </c>
      <c r="H18" s="13">
        <f t="shared" si="9"/>
        <v>17.240500000000001</v>
      </c>
      <c r="I18" s="13">
        <f t="shared" si="9"/>
        <v>17.240500000000001</v>
      </c>
      <c r="J18" s="13">
        <f t="shared" si="9"/>
        <v>0</v>
      </c>
      <c r="K18" s="13">
        <f t="shared" si="9"/>
        <v>0</v>
      </c>
      <c r="L18" s="13">
        <f t="shared" si="9"/>
        <v>0</v>
      </c>
      <c r="M18" s="13">
        <f t="shared" si="9"/>
        <v>8.6202500000000004</v>
      </c>
      <c r="N18" s="13">
        <f t="shared" si="9"/>
        <v>68.962000000000003</v>
      </c>
    </row>
    <row r="20" spans="1:14" ht="15.75" customHeight="1" x14ac:dyDescent="0.2">
      <c r="A20" s="5" t="s">
        <v>24</v>
      </c>
      <c r="B20" s="5" t="s">
        <v>25</v>
      </c>
      <c r="C20" s="5" t="s">
        <v>26</v>
      </c>
      <c r="K20" s="14" t="s">
        <v>27</v>
      </c>
    </row>
    <row r="21" spans="1:14" ht="15.75" customHeight="1" x14ac:dyDescent="0.2">
      <c r="A21" s="6" t="s">
        <v>17</v>
      </c>
      <c r="B21" s="15">
        <f t="shared" ref="B21:B24" si="10">N7+N14</f>
        <v>368</v>
      </c>
      <c r="C21" s="16">
        <f t="shared" ref="C21:C22" si="11">B21*$H$3</f>
        <v>3312</v>
      </c>
      <c r="K21" s="14" t="s">
        <v>28</v>
      </c>
    </row>
    <row r="22" spans="1:14" ht="15.75" customHeight="1" x14ac:dyDescent="0.2">
      <c r="A22" s="6" t="s">
        <v>18</v>
      </c>
      <c r="B22" s="9">
        <f t="shared" si="10"/>
        <v>404</v>
      </c>
      <c r="C22" s="17">
        <f t="shared" si="11"/>
        <v>3636</v>
      </c>
      <c r="K22" s="14" t="s">
        <v>29</v>
      </c>
    </row>
    <row r="23" spans="1:14" ht="15.75" customHeight="1" x14ac:dyDescent="0.2">
      <c r="A23" s="6" t="s">
        <v>19</v>
      </c>
      <c r="B23" s="11">
        <f t="shared" si="10"/>
        <v>443.56000000000006</v>
      </c>
      <c r="C23" s="16">
        <f t="shared" ref="C23:C24" si="12">B23*$H$4</f>
        <v>4435.6000000000004</v>
      </c>
    </row>
    <row r="24" spans="1:14" ht="15.75" customHeight="1" x14ac:dyDescent="0.2">
      <c r="A24" s="6" t="s">
        <v>20</v>
      </c>
      <c r="B24" s="9">
        <f t="shared" si="10"/>
        <v>487.03400000000011</v>
      </c>
      <c r="C24" s="17">
        <f t="shared" si="12"/>
        <v>4870.3400000000011</v>
      </c>
    </row>
    <row r="25" spans="1:14" ht="15.75" customHeight="1" x14ac:dyDescent="0.2">
      <c r="A25" s="12" t="s">
        <v>16</v>
      </c>
      <c r="B25" s="13">
        <f t="shared" ref="B25:C25" si="13">SUM(B21:B24)</f>
        <v>1702.5940000000001</v>
      </c>
      <c r="C25" s="18">
        <f t="shared" si="13"/>
        <v>16253.940000000002</v>
      </c>
    </row>
  </sheetData>
  <mergeCells count="1">
    <mergeCell ref="A1:L1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Z28"/>
  <sheetViews>
    <sheetView tabSelected="1" workbookViewId="0">
      <selection activeCell="F26" sqref="F26"/>
    </sheetView>
  </sheetViews>
  <sheetFormatPr defaultColWidth="14.42578125" defaultRowHeight="15.75" customHeight="1" x14ac:dyDescent="0.2"/>
  <cols>
    <col min="1" max="1" width="41.85546875" customWidth="1"/>
  </cols>
  <sheetData>
    <row r="1" spans="1:26" x14ac:dyDescent="0.25">
      <c r="A1" s="31" t="s">
        <v>30</v>
      </c>
      <c r="B1" s="32"/>
      <c r="C1" s="32"/>
      <c r="D1" s="32"/>
      <c r="E1" s="32"/>
      <c r="F1" s="32"/>
      <c r="G1" s="32"/>
    </row>
    <row r="2" spans="1:26" ht="15.75" customHeight="1" x14ac:dyDescent="0.2">
      <c r="A2" s="5" t="s">
        <v>31</v>
      </c>
      <c r="B2" s="5" t="s">
        <v>32</v>
      </c>
      <c r="C2" s="5" t="s">
        <v>33</v>
      </c>
      <c r="D2" s="5" t="s">
        <v>34</v>
      </c>
      <c r="E2" s="5" t="s">
        <v>35</v>
      </c>
      <c r="F2" s="5" t="s">
        <v>16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15.75" customHeight="1" x14ac:dyDescent="0.2">
      <c r="A3" s="6" t="s">
        <v>36</v>
      </c>
      <c r="B3" s="19">
        <f>'College Expense Plan'!B14</f>
        <v>3402</v>
      </c>
      <c r="C3" s="19">
        <f>'College Expense Plan'!C14</f>
        <v>3460.53</v>
      </c>
      <c r="D3" s="19">
        <f>'College Expense Plan'!D14</f>
        <v>72646</v>
      </c>
      <c r="E3" s="19">
        <f>'College Expense Plan'!E14</f>
        <v>77004.759999999995</v>
      </c>
      <c r="F3" s="20">
        <f t="shared" ref="F3:F4" si="0">SUM(B3:E3)</f>
        <v>156513.28999999998</v>
      </c>
    </row>
    <row r="4" spans="1:26" ht="15.75" customHeight="1" x14ac:dyDescent="0.2">
      <c r="A4" s="6" t="s">
        <v>37</v>
      </c>
      <c r="B4" s="21">
        <v>1800</v>
      </c>
      <c r="C4" s="21">
        <v>1800</v>
      </c>
      <c r="D4" s="21">
        <v>1800</v>
      </c>
      <c r="E4" s="21">
        <v>1800</v>
      </c>
      <c r="F4" s="22">
        <f t="shared" si="0"/>
        <v>7200</v>
      </c>
    </row>
    <row r="5" spans="1:26" ht="15.75" customHeight="1" x14ac:dyDescent="0.2">
      <c r="A5" s="12" t="s">
        <v>38</v>
      </c>
      <c r="B5" s="18">
        <f t="shared" ref="B5:F5" si="1">B3-B4</f>
        <v>1602</v>
      </c>
      <c r="C5" s="18">
        <f t="shared" si="1"/>
        <v>1660.5300000000002</v>
      </c>
      <c r="D5" s="18">
        <f t="shared" si="1"/>
        <v>70846</v>
      </c>
      <c r="E5" s="18">
        <f t="shared" si="1"/>
        <v>75204.759999999995</v>
      </c>
      <c r="F5" s="18">
        <f t="shared" si="1"/>
        <v>149313.28999999998</v>
      </c>
    </row>
    <row r="8" spans="1:26" ht="15.75" customHeight="1" x14ac:dyDescent="0.2">
      <c r="A8" s="5" t="s">
        <v>39</v>
      </c>
      <c r="B8" s="5" t="s">
        <v>32</v>
      </c>
      <c r="C8" s="5" t="s">
        <v>33</v>
      </c>
      <c r="D8" s="5" t="s">
        <v>34</v>
      </c>
      <c r="E8" s="5" t="s">
        <v>35</v>
      </c>
      <c r="F8" s="5" t="s">
        <v>16</v>
      </c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</row>
    <row r="9" spans="1:26" ht="15.75" customHeight="1" x14ac:dyDescent="0.2">
      <c r="A9" s="6" t="s">
        <v>40</v>
      </c>
      <c r="B9" s="16">
        <f t="shared" ref="B9:E9" si="2">0.01*B5</f>
        <v>16.02</v>
      </c>
      <c r="C9" s="16">
        <f t="shared" si="2"/>
        <v>16.605300000000003</v>
      </c>
      <c r="D9" s="16">
        <f t="shared" si="2"/>
        <v>708.46</v>
      </c>
      <c r="E9" s="16">
        <f t="shared" si="2"/>
        <v>752.04759999999999</v>
      </c>
      <c r="F9" s="20">
        <f t="shared" ref="F9:F12" si="3">SUM(B9:E9)</f>
        <v>1493.1329000000001</v>
      </c>
    </row>
    <row r="10" spans="1:26" ht="15.75" customHeight="1" x14ac:dyDescent="0.2">
      <c r="A10" s="6" t="s">
        <v>41</v>
      </c>
      <c r="B10" s="17">
        <f t="shared" ref="B10:E10" si="4">0.11*(B5-B9)</f>
        <v>174.45779999999999</v>
      </c>
      <c r="C10" s="17">
        <f t="shared" si="4"/>
        <v>180.83171700000003</v>
      </c>
      <c r="D10" s="17">
        <f t="shared" si="4"/>
        <v>7715.1293999999989</v>
      </c>
      <c r="E10" s="17">
        <f t="shared" si="4"/>
        <v>8189.7983639999993</v>
      </c>
      <c r="F10" s="20">
        <f t="shared" si="3"/>
        <v>16260.217280999997</v>
      </c>
    </row>
    <row r="11" spans="1:26" ht="15.75" customHeight="1" x14ac:dyDescent="0.2">
      <c r="A11" s="6" t="s">
        <v>42</v>
      </c>
      <c r="B11" s="16">
        <f t="shared" ref="B11:E11" si="5">0.11*(B5-(SUM(B9:B10)))</f>
        <v>155.26744199999999</v>
      </c>
      <c r="C11" s="16">
        <f t="shared" si="5"/>
        <v>160.94022813000004</v>
      </c>
      <c r="D11" s="16">
        <f t="shared" si="5"/>
        <v>6866.465166</v>
      </c>
      <c r="E11" s="16">
        <f t="shared" si="5"/>
        <v>7288.92054396</v>
      </c>
      <c r="F11" s="20">
        <f t="shared" si="3"/>
        <v>14471.59338009</v>
      </c>
    </row>
    <row r="12" spans="1:26" ht="15.75" customHeight="1" x14ac:dyDescent="0.2">
      <c r="A12" s="12" t="s">
        <v>43</v>
      </c>
      <c r="B12" s="18">
        <f t="shared" ref="B12:E12" si="6">SUM(B9:B11)</f>
        <v>345.74524199999996</v>
      </c>
      <c r="C12" s="18">
        <f t="shared" si="6"/>
        <v>358.37724513000006</v>
      </c>
      <c r="D12" s="18">
        <f t="shared" si="6"/>
        <v>15290.054565999999</v>
      </c>
      <c r="E12" s="18">
        <f t="shared" si="6"/>
        <v>16230.766507960001</v>
      </c>
      <c r="F12" s="18">
        <f t="shared" si="3"/>
        <v>32224.94356109</v>
      </c>
    </row>
    <row r="14" spans="1:26" ht="15.75" customHeight="1" x14ac:dyDescent="0.2">
      <c r="A14" s="5" t="s">
        <v>44</v>
      </c>
      <c r="B14" s="5" t="s">
        <v>32</v>
      </c>
      <c r="C14" s="5" t="s">
        <v>33</v>
      </c>
      <c r="D14" s="5" t="s">
        <v>34</v>
      </c>
      <c r="E14" s="5" t="s">
        <v>35</v>
      </c>
    </row>
    <row r="15" spans="1:26" ht="15.75" customHeight="1" x14ac:dyDescent="0.2">
      <c r="A15" s="6" t="s">
        <v>45</v>
      </c>
      <c r="B15" s="19">
        <v>179</v>
      </c>
      <c r="C15" s="16">
        <f t="shared" ref="C15:E15" si="7">B19</f>
        <v>10294</v>
      </c>
      <c r="D15" s="16">
        <f t="shared" si="7"/>
        <v>31496</v>
      </c>
      <c r="E15" s="16">
        <f t="shared" si="7"/>
        <v>76298.799999999988</v>
      </c>
    </row>
    <row r="16" spans="1:26" ht="15.75" customHeight="1" x14ac:dyDescent="0.2">
      <c r="A16" s="6" t="s">
        <v>46</v>
      </c>
      <c r="B16" s="17">
        <f>'Employment Income Plan'!C21</f>
        <v>3312</v>
      </c>
      <c r="C16" s="17">
        <f>'Employment Income Plan'!C22</f>
        <v>3636</v>
      </c>
      <c r="D16" s="17">
        <f>'Employment Income Plan'!C23</f>
        <v>4435.6000000000004</v>
      </c>
      <c r="E16" s="17">
        <f>'Employment Income Plan'!C24</f>
        <v>4870.3400000000011</v>
      </c>
    </row>
    <row r="17" spans="1:6" ht="15.75" customHeight="1" x14ac:dyDescent="0.2">
      <c r="A17" s="6" t="s">
        <v>47</v>
      </c>
      <c r="B17" s="16">
        <f t="shared" ref="B17:E17" si="8">SUM(B15:B16)</f>
        <v>3491</v>
      </c>
      <c r="C17" s="16">
        <f t="shared" si="8"/>
        <v>13930</v>
      </c>
      <c r="D17" s="16">
        <f t="shared" si="8"/>
        <v>35931.599999999999</v>
      </c>
      <c r="E17" s="16">
        <f t="shared" si="8"/>
        <v>81169.139999999985</v>
      </c>
    </row>
    <row r="18" spans="1:6" ht="15.75" customHeight="1" x14ac:dyDescent="0.2">
      <c r="A18" s="6" t="s">
        <v>48</v>
      </c>
      <c r="B18" s="17">
        <f t="shared" ref="B18:E18" si="9">SUM(B16:B17)</f>
        <v>6803</v>
      </c>
      <c r="C18" s="17">
        <f t="shared" si="9"/>
        <v>17566</v>
      </c>
      <c r="D18" s="17">
        <f t="shared" si="9"/>
        <v>40367.199999999997</v>
      </c>
      <c r="E18" s="17">
        <f t="shared" si="9"/>
        <v>86039.479999999981</v>
      </c>
    </row>
    <row r="19" spans="1:6" ht="15.75" customHeight="1" x14ac:dyDescent="0.2">
      <c r="A19" s="12" t="s">
        <v>49</v>
      </c>
      <c r="B19" s="18">
        <f t="shared" ref="B19:E19" si="10">SUM(B17:B18)</f>
        <v>10294</v>
      </c>
      <c r="C19" s="18">
        <f t="shared" si="10"/>
        <v>31496</v>
      </c>
      <c r="D19" s="18">
        <f t="shared" si="10"/>
        <v>76298.799999999988</v>
      </c>
      <c r="E19" s="18">
        <f t="shared" si="10"/>
        <v>167208.61999999997</v>
      </c>
    </row>
    <row r="21" spans="1:6" ht="15.75" customHeight="1" x14ac:dyDescent="0.2">
      <c r="A21" s="5" t="s">
        <v>50</v>
      </c>
      <c r="B21" s="5" t="s">
        <v>32</v>
      </c>
      <c r="C21" s="5" t="s">
        <v>33</v>
      </c>
      <c r="D21" s="5" t="s">
        <v>34</v>
      </c>
      <c r="E21" s="5" t="s">
        <v>35</v>
      </c>
      <c r="F21" s="5" t="s">
        <v>16</v>
      </c>
    </row>
    <row r="22" spans="1:6" ht="15.75" customHeight="1" x14ac:dyDescent="0.2">
      <c r="A22" s="6" t="s">
        <v>51</v>
      </c>
      <c r="B22" s="16">
        <f t="shared" ref="B22:E22" si="11">B5</f>
        <v>1602</v>
      </c>
      <c r="C22" s="16">
        <f t="shared" si="11"/>
        <v>1660.5300000000002</v>
      </c>
      <c r="D22" s="16">
        <f t="shared" si="11"/>
        <v>70846</v>
      </c>
      <c r="E22" s="16">
        <f t="shared" si="11"/>
        <v>75204.759999999995</v>
      </c>
      <c r="F22" s="20">
        <f t="shared" ref="F22:F28" si="12">SUM(B22:E22)</f>
        <v>149313.28999999998</v>
      </c>
    </row>
    <row r="23" spans="1:6" ht="15.75" customHeight="1" x14ac:dyDescent="0.2">
      <c r="A23" s="6" t="s">
        <v>52</v>
      </c>
      <c r="B23" s="17">
        <f t="shared" ref="B23:E23" si="13">B12</f>
        <v>345.74524199999996</v>
      </c>
      <c r="C23" s="17">
        <f t="shared" si="13"/>
        <v>358.37724513000006</v>
      </c>
      <c r="D23" s="17">
        <f t="shared" si="13"/>
        <v>15290.054565999999</v>
      </c>
      <c r="E23" s="17">
        <f t="shared" si="13"/>
        <v>16230.766507960001</v>
      </c>
      <c r="F23" s="20">
        <f t="shared" si="12"/>
        <v>32224.94356109</v>
      </c>
    </row>
    <row r="24" spans="1:6" ht="15.75" customHeight="1" x14ac:dyDescent="0.2">
      <c r="A24" s="6" t="s">
        <v>53</v>
      </c>
      <c r="B24" s="16">
        <f t="shared" ref="B24:E24" si="14">B22-B23</f>
        <v>1256.254758</v>
      </c>
      <c r="C24" s="16">
        <f t="shared" si="14"/>
        <v>1302.1527548700001</v>
      </c>
      <c r="D24" s="16">
        <f t="shared" si="14"/>
        <v>55555.945434000001</v>
      </c>
      <c r="E24" s="16">
        <f t="shared" si="14"/>
        <v>58973.993492039997</v>
      </c>
      <c r="F24" s="20">
        <f t="shared" si="12"/>
        <v>117088.34643891</v>
      </c>
    </row>
    <row r="25" spans="1:6" ht="15.75" customHeight="1" x14ac:dyDescent="0.2">
      <c r="A25" s="6" t="s">
        <v>54</v>
      </c>
      <c r="B25" s="17">
        <f t="shared" ref="B25:E25" si="15">IF(B24&gt;0,IF(B17&gt;B24,B24,B17),0)</f>
        <v>1256.254758</v>
      </c>
      <c r="C25" s="17">
        <f t="shared" si="15"/>
        <v>1302.1527548700001</v>
      </c>
      <c r="D25" s="17">
        <f t="shared" si="15"/>
        <v>35931.599999999999</v>
      </c>
      <c r="E25" s="17">
        <f t="shared" si="15"/>
        <v>58973.993492039997</v>
      </c>
      <c r="F25" s="20">
        <f t="shared" si="12"/>
        <v>97464.001004909995</v>
      </c>
    </row>
    <row r="26" spans="1:6" ht="15.75" customHeight="1" x14ac:dyDescent="0.2">
      <c r="A26" s="6" t="s">
        <v>55</v>
      </c>
      <c r="B26" s="16">
        <f t="shared" ref="B26:E26" si="16">B22-(B23+B25)</f>
        <v>0</v>
      </c>
      <c r="C26" s="16">
        <f t="shared" si="16"/>
        <v>0</v>
      </c>
      <c r="D26" s="16">
        <f t="shared" si="16"/>
        <v>19624.345434000003</v>
      </c>
      <c r="E26" s="16">
        <f t="shared" si="16"/>
        <v>0</v>
      </c>
      <c r="F26" s="20">
        <f t="shared" si="12"/>
        <v>19624.345434000003</v>
      </c>
    </row>
    <row r="27" spans="1:6" ht="15.75" customHeight="1" x14ac:dyDescent="0.2">
      <c r="A27" s="6" t="s">
        <v>56</v>
      </c>
      <c r="B27" s="17">
        <f t="shared" ref="B27:E27" si="17">B23+B25+B26</f>
        <v>1602</v>
      </c>
      <c r="C27" s="17">
        <f t="shared" si="17"/>
        <v>1660.5300000000002</v>
      </c>
      <c r="D27" s="17">
        <f t="shared" si="17"/>
        <v>70846</v>
      </c>
      <c r="E27" s="17">
        <f t="shared" si="17"/>
        <v>75204.759999999995</v>
      </c>
      <c r="F27" s="20">
        <f t="shared" si="12"/>
        <v>149313.28999999998</v>
      </c>
    </row>
    <row r="28" spans="1:6" ht="12.75" x14ac:dyDescent="0.2">
      <c r="A28" s="12" t="s">
        <v>57</v>
      </c>
      <c r="B28" s="24">
        <v>0</v>
      </c>
      <c r="C28" s="18">
        <f t="shared" ref="C28:E28" si="18">C22-C27</f>
        <v>0</v>
      </c>
      <c r="D28" s="18">
        <f t="shared" si="18"/>
        <v>0</v>
      </c>
      <c r="E28" s="18">
        <f t="shared" si="18"/>
        <v>0</v>
      </c>
      <c r="F28" s="18">
        <f t="shared" si="12"/>
        <v>0</v>
      </c>
    </row>
  </sheetData>
  <mergeCells count="1">
    <mergeCell ref="A1:G1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"/>
  <sheetViews>
    <sheetView workbookViewId="0"/>
  </sheetViews>
  <sheetFormatPr defaultColWidth="14.42578125" defaultRowHeight="15.75" customHeight="1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Education Cost Plan Summary</vt:lpstr>
      <vt:lpstr>College Expense Plan</vt:lpstr>
      <vt:lpstr>Employment Income Plan</vt:lpstr>
      <vt:lpstr>Education Resource Plan</vt:lpstr>
      <vt:lpstr>Loan Repayment Plan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2018-10-21T01:16:57Z</dcterms:created>
  <dcterms:modified xsi:type="dcterms:W3CDTF">2018-10-21T01:16:58Z</dcterms:modified>
</cp:coreProperties>
</file>